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8.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N:\DSPR\PSN\RECUEIL\Recueil données 2023\T1_RETRAITES\Tableaux PJ du recueil\"/>
    </mc:Choice>
  </mc:AlternateContent>
  <xr:revisionPtr revIDLastSave="0" documentId="13_ncr:1_{73A624F9-EAA5-4392-A1B0-ADAC57A3D9E1}" xr6:coauthVersionLast="47" xr6:coauthVersionMax="47" xr10:uidLastSave="{00000000-0000-0000-0000-000000000000}"/>
  <bookViews>
    <workbookView xWindow="-120" yWindow="-120" windowWidth="29040" windowHeight="15840" tabRatio="829" xr2:uid="{209AA282-35A9-480F-AE94-D2C7EB91C637}"/>
  </bookViews>
  <sheets>
    <sheet name="Mt global" sheetId="1" r:id="rId1"/>
    <sheet name="Montant global par tranche" sheetId="3" r:id="rId2"/>
    <sheet name="Mt global_évolution" sheetId="4" r:id="rId3"/>
    <sheet name="Mt global_carrière complète" sheetId="2" r:id="rId4"/>
    <sheet name="Revalorisation pensions" sheetId="13" r:id="rId5"/>
    <sheet name="Inflation Insee" sheetId="14" r:id="rId6"/>
    <sheet name="Inflation" sheetId="15" r:id="rId7"/>
    <sheet name="€ 2023" sheetId="16" r:id="rId8"/>
    <sheet name="Mt base" sheetId="5" r:id="rId9"/>
    <sheet name="MICO" sheetId="6" r:id="rId10"/>
    <sheet name="Evolution MICO" sheetId="12" r:id="rId11"/>
    <sheet name="Mt base droits dérivés" sheetId="7" r:id="rId12"/>
    <sheet name="Droits dérivés" sheetId="8" r:id="rId13"/>
    <sheet name="Mt base DP servis avec un DD" sheetId="9" r:id="rId14"/>
  </sheets>
  <externalReferences>
    <externalReference r:id="rId15"/>
  </externalReferences>
  <definedNames>
    <definedName name="_xlnm._FilterDatabase" localSheetId="7" hidden="1">'€ 2023'!$A$1:$G$22</definedName>
    <definedName name="_xlnm._FilterDatabase" localSheetId="12" hidden="1">'Droits dérivés'!$M$6:$M$58</definedName>
    <definedName name="_xlnm._FilterDatabase" localSheetId="10" hidden="1">'Evolution MICO'!$I$4:$I$31</definedName>
    <definedName name="_xlnm._FilterDatabase" localSheetId="5" hidden="1">'Inflation Insee'!$E$3:$E$25</definedName>
    <definedName name="_xlnm._FilterDatabase" localSheetId="1" hidden="1">'Montant global par tranche'!$M$6:$M$59</definedName>
    <definedName name="_xlnm._FilterDatabase" localSheetId="8" hidden="1">'Mt base'!$P$39:$P$64</definedName>
    <definedName name="_xlnm._FilterDatabase" localSheetId="3" hidden="1">'Mt global_carrière complète'!$F$6:$F$37</definedName>
    <definedName name="_xlnm._FilterDatabase" localSheetId="2" hidden="1">'Mt global_évolution'!$A$4:$L$43</definedName>
    <definedName name="_Hlk99533072" localSheetId="9">MICO!#REF!</definedName>
    <definedName name="TitreDate" localSheetId="12">#REF!</definedName>
    <definedName name="TitreDate">#REF!</definedName>
    <definedName name="TitreRégion" localSheetId="12">#REF!</definedName>
    <definedName name="TitreRégion">#REF!</definedName>
    <definedName name="_xlnm.Print_Area" localSheetId="1">'Montant global par tranche'!$A$1:$L$55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6" l="1"/>
  <c r="C5" i="16"/>
  <c r="D5" i="16"/>
  <c r="E5" i="16" s="1"/>
  <c r="C31" i="16" l="1"/>
  <c r="D6" i="16"/>
  <c r="E31" i="16" s="1"/>
  <c r="D7" i="16"/>
  <c r="D8" i="16"/>
  <c r="D9" i="16"/>
  <c r="D10" i="16"/>
  <c r="D11" i="16"/>
  <c r="D12" i="16"/>
  <c r="D13" i="16"/>
  <c r="D14" i="16"/>
  <c r="D15" i="16"/>
  <c r="D16" i="16"/>
  <c r="D17" i="16"/>
  <c r="D18" i="16"/>
  <c r="D19" i="16"/>
  <c r="D20" i="16"/>
  <c r="D21" i="16"/>
  <c r="D22" i="16"/>
  <c r="D24" i="16"/>
  <c r="D25" i="16"/>
  <c r="D26" i="16"/>
  <c r="D27" i="16"/>
  <c r="E28" i="16" s="1"/>
  <c r="C28" i="16"/>
  <c r="D6" i="7"/>
  <c r="C6" i="7"/>
  <c r="B6" i="7"/>
  <c r="D5" i="7"/>
  <c r="C5" i="7"/>
  <c r="B5" i="7"/>
  <c r="D5" i="6"/>
  <c r="B5" i="6"/>
  <c r="E28" i="12"/>
  <c r="G28" i="12" s="1"/>
  <c r="D27" i="15"/>
  <c r="C27" i="15"/>
  <c r="B27" i="15"/>
  <c r="B30" i="13"/>
  <c r="E27" i="2"/>
  <c r="D39" i="4"/>
  <c r="C39" i="4"/>
  <c r="B39" i="4"/>
  <c r="C10" i="13"/>
  <c r="B10" i="13" s="1"/>
  <c r="B28" i="13"/>
  <c r="B29" i="13"/>
  <c r="C27" i="16" l="1"/>
  <c r="E26" i="16"/>
  <c r="E25" i="16"/>
  <c r="C30" i="16"/>
  <c r="C26" i="16"/>
  <c r="C25" i="16"/>
  <c r="C22" i="16"/>
  <c r="C21" i="16"/>
  <c r="C20" i="16"/>
  <c r="E19" i="16"/>
  <c r="C19" i="16"/>
  <c r="C18" i="16"/>
  <c r="C17" i="16"/>
  <c r="C16" i="16"/>
  <c r="C15" i="16"/>
  <c r="E14" i="16"/>
  <c r="C14" i="16"/>
  <c r="C13" i="16"/>
  <c r="C12" i="16"/>
  <c r="E12" i="16"/>
  <c r="C11" i="16"/>
  <c r="E10" i="16"/>
  <c r="C10" i="16"/>
  <c r="C9" i="16"/>
  <c r="C8" i="16"/>
  <c r="C7" i="16"/>
  <c r="C6" i="16"/>
  <c r="F24" i="15"/>
  <c r="G24" i="15" s="1"/>
  <c r="C24" i="14"/>
  <c r="C23" i="14"/>
  <c r="C22" i="14"/>
  <c r="C21" i="14"/>
  <c r="C20" i="14"/>
  <c r="C19" i="14"/>
  <c r="C18" i="14"/>
  <c r="C17" i="14"/>
  <c r="C16" i="14"/>
  <c r="C15" i="14"/>
  <c r="C14" i="14"/>
  <c r="C13" i="14"/>
  <c r="C12" i="14"/>
  <c r="C11" i="14"/>
  <c r="C10" i="14"/>
  <c r="C9" i="14"/>
  <c r="C8" i="14"/>
  <c r="C7" i="14"/>
  <c r="A7" i="14"/>
  <c r="A8" i="14" s="1"/>
  <c r="A9" i="14" s="1"/>
  <c r="A10" i="14" s="1"/>
  <c r="A11" i="14" s="1"/>
  <c r="A12" i="14" s="1"/>
  <c r="A13" i="14" s="1"/>
  <c r="A14" i="14" s="1"/>
  <c r="A15" i="14" s="1"/>
  <c r="A16" i="14" s="1"/>
  <c r="A17" i="14" s="1"/>
  <c r="A18" i="14" s="1"/>
  <c r="A19" i="14" s="1"/>
  <c r="A20" i="14" s="1"/>
  <c r="A21" i="14" s="1"/>
  <c r="C6" i="14"/>
  <c r="C5" i="14"/>
  <c r="D5" i="14" s="1"/>
  <c r="A5" i="14"/>
  <c r="C4" i="14"/>
  <c r="D4" i="14" s="1"/>
  <c r="C3" i="14"/>
  <c r="D3" i="14" s="1"/>
  <c r="B27" i="13"/>
  <c r="B26" i="13"/>
  <c r="B25" i="13"/>
  <c r="B24" i="13"/>
  <c r="B23" i="13"/>
  <c r="B22" i="13"/>
  <c r="B21" i="13"/>
  <c r="B20" i="13"/>
  <c r="B19" i="13"/>
  <c r="B18" i="13"/>
  <c r="B17" i="13"/>
  <c r="B16" i="13"/>
  <c r="B15" i="13"/>
  <c r="B14" i="13"/>
  <c r="B13" i="13"/>
  <c r="B12" i="13"/>
  <c r="B11" i="13"/>
  <c r="B9" i="13"/>
  <c r="B8" i="13"/>
  <c r="B7" i="13"/>
  <c r="A7" i="13"/>
  <c r="A8" i="13" s="1"/>
  <c r="A9" i="13" s="1"/>
  <c r="A12" i="13" s="1"/>
  <c r="A13" i="13" s="1"/>
  <c r="A14" i="13" s="1"/>
  <c r="A15" i="13" s="1"/>
  <c r="A16" i="13" s="1"/>
  <c r="A17" i="13" s="1"/>
  <c r="A18" i="13" s="1"/>
  <c r="A19" i="13" s="1"/>
  <c r="A20" i="13" s="1"/>
  <c r="A21" i="13" s="1"/>
  <c r="B6" i="13"/>
  <c r="B5" i="13"/>
  <c r="A5" i="13"/>
  <c r="D4" i="13"/>
  <c r="D5" i="13" s="1"/>
  <c r="B4" i="13"/>
  <c r="D3" i="13"/>
  <c r="E3" i="13" s="1"/>
  <c r="B3" i="13"/>
  <c r="D6" i="14" l="1"/>
  <c r="D7" i="14" s="1"/>
  <c r="D8" i="14" s="1"/>
  <c r="D9" i="14" s="1"/>
  <c r="D10" i="14" s="1"/>
  <c r="D11" i="14" s="1"/>
  <c r="D12" i="14" s="1"/>
  <c r="D13" i="14" s="1"/>
  <c r="D14" i="14" s="1"/>
  <c r="D15" i="14" s="1"/>
  <c r="D16" i="14" s="1"/>
  <c r="D17" i="14" s="1"/>
  <c r="D18" i="14" s="1"/>
  <c r="D19" i="14" s="1"/>
  <c r="D20" i="14" s="1"/>
  <c r="D21" i="14" s="1"/>
  <c r="D22" i="14" s="1"/>
  <c r="D23" i="14" s="1"/>
  <c r="D24" i="14" s="1"/>
  <c r="D25" i="14" s="1"/>
  <c r="C34" i="16"/>
  <c r="C33" i="16" s="1"/>
  <c r="E22" i="16"/>
  <c r="E9" i="16"/>
  <c r="E6" i="16"/>
  <c r="E7" i="16"/>
  <c r="E15" i="16"/>
  <c r="E21" i="16"/>
  <c r="E13" i="16"/>
  <c r="E11" i="16"/>
  <c r="E20" i="16"/>
  <c r="E30" i="16"/>
  <c r="E27" i="16"/>
  <c r="E17" i="16"/>
  <c r="E18" i="16"/>
  <c r="D6" i="13"/>
  <c r="E5" i="13"/>
  <c r="E8" i="16"/>
  <c r="E16" i="16"/>
  <c r="E4" i="13"/>
  <c r="E34" i="16" l="1"/>
  <c r="E33" i="16" s="1"/>
  <c r="E6" i="13"/>
  <c r="D7" i="13"/>
  <c r="E7" i="13" l="1"/>
  <c r="D8" i="13"/>
  <c r="D9" i="13" l="1"/>
  <c r="D10" i="13" s="1"/>
  <c r="D11" i="13" s="1"/>
  <c r="E8" i="13"/>
  <c r="E9" i="13" l="1"/>
  <c r="E10" i="13" l="1"/>
  <c r="E11" i="13" l="1"/>
  <c r="D12" i="13"/>
  <c r="D13" i="13" l="1"/>
  <c r="E12" i="13"/>
  <c r="E13" i="13" l="1"/>
  <c r="D14" i="13"/>
  <c r="E14" i="13" l="1"/>
  <c r="D15" i="13"/>
  <c r="D16" i="13" l="1"/>
  <c r="E15" i="13"/>
  <c r="E16" i="13" l="1"/>
  <c r="D17" i="13"/>
  <c r="D18" i="13" l="1"/>
  <c r="E17" i="13"/>
  <c r="E18" i="13" l="1"/>
  <c r="D19" i="13"/>
  <c r="E19" i="13" l="1"/>
  <c r="D20" i="13"/>
  <c r="D21" i="13" l="1"/>
  <c r="E20" i="13"/>
  <c r="D27" i="13" l="1"/>
  <c r="E27" i="13" s="1"/>
  <c r="D23" i="13"/>
  <c r="E23" i="13" s="1"/>
  <c r="D25" i="13"/>
  <c r="E25" i="13" s="1"/>
  <c r="D24" i="13"/>
  <c r="E24" i="13" s="1"/>
  <c r="E21" i="13"/>
  <c r="D26" i="13"/>
  <c r="E26" i="13" s="1"/>
  <c r="D22" i="13"/>
  <c r="D28" i="13" l="1"/>
  <c r="E22" i="13"/>
  <c r="E28" i="13" l="1"/>
  <c r="D29" i="13"/>
  <c r="E29" i="13" l="1"/>
  <c r="D30" i="13"/>
  <c r="E30" i="13" s="1"/>
  <c r="E15" i="1"/>
  <c r="D4" i="7"/>
  <c r="C4" i="7"/>
  <c r="B4" i="7"/>
  <c r="E12" i="1"/>
  <c r="C11" i="9"/>
  <c r="C8" i="9"/>
  <c r="C9" i="9" s="1"/>
  <c r="D7" i="9" s="1"/>
  <c r="C5" i="9"/>
  <c r="E10" i="9"/>
  <c r="E4" i="6"/>
  <c r="C4" i="6"/>
  <c r="C6" i="9" l="1"/>
  <c r="D4" i="9" s="1"/>
  <c r="D8" i="9"/>
  <c r="C12" i="9"/>
  <c r="D10" i="9" s="1"/>
  <c r="D5" i="9"/>
  <c r="K5" i="6"/>
  <c r="F4" i="6"/>
  <c r="F5" i="6" s="1"/>
  <c r="E27" i="12"/>
  <c r="O18" i="2"/>
  <c r="O19" i="2" s="1"/>
  <c r="O20" i="2" s="1"/>
  <c r="E26" i="2"/>
  <c r="E21" i="2"/>
  <c r="H5" i="12"/>
  <c r="G4" i="12"/>
  <c r="G5" i="12"/>
  <c r="G27" i="12" l="1"/>
  <c r="H28" i="12"/>
  <c r="D11" i="9"/>
  <c r="E26" i="12"/>
  <c r="G4" i="6" s="1"/>
  <c r="E25" i="12"/>
  <c r="G25" i="12" s="1"/>
  <c r="E24" i="12"/>
  <c r="G24" i="12" s="1"/>
  <c r="E22" i="12"/>
  <c r="E21" i="12"/>
  <c r="G21" i="12" s="1"/>
  <c r="E20" i="12"/>
  <c r="G20" i="12" s="1"/>
  <c r="E19" i="12"/>
  <c r="E18" i="12"/>
  <c r="E17" i="12"/>
  <c r="G17" i="12" s="1"/>
  <c r="E16" i="12"/>
  <c r="G16" i="12" s="1"/>
  <c r="E15" i="12"/>
  <c r="G15" i="12" s="1"/>
  <c r="E14" i="12"/>
  <c r="E13" i="12"/>
  <c r="G13" i="12" s="1"/>
  <c r="E12" i="12"/>
  <c r="G12" i="12" s="1"/>
  <c r="E11" i="12"/>
  <c r="E10" i="12"/>
  <c r="E9" i="12"/>
  <c r="G9" i="12" s="1"/>
  <c r="E8" i="12"/>
  <c r="G8" i="12" s="1"/>
  <c r="E7" i="12"/>
  <c r="G7" i="12" s="1"/>
  <c r="E6" i="12"/>
  <c r="G6" i="12" s="1"/>
  <c r="E6" i="2"/>
  <c r="E7" i="2"/>
  <c r="E10" i="2"/>
  <c r="E9" i="2"/>
  <c r="E8" i="2"/>
  <c r="E14" i="1"/>
  <c r="E13" i="1"/>
  <c r="E10" i="1"/>
  <c r="E9" i="1"/>
  <c r="E8" i="1"/>
  <c r="E7" i="1"/>
  <c r="E6" i="1"/>
  <c r="E4" i="1"/>
  <c r="H27" i="12" l="1"/>
  <c r="H9" i="12"/>
  <c r="H26" i="12"/>
  <c r="H22" i="12"/>
  <c r="H6" i="12"/>
  <c r="H10" i="12"/>
  <c r="H17" i="12"/>
  <c r="H18" i="12"/>
  <c r="H12" i="12"/>
  <c r="H13" i="12"/>
  <c r="H19" i="12"/>
  <c r="H21" i="12"/>
  <c r="G26" i="12"/>
  <c r="H14" i="12"/>
  <c r="H8" i="12"/>
  <c r="G11" i="12"/>
  <c r="H16" i="12"/>
  <c r="G19" i="12"/>
  <c r="H20" i="12"/>
  <c r="H7" i="12"/>
  <c r="G10" i="12"/>
  <c r="H11" i="12"/>
  <c r="G14" i="12"/>
  <c r="H15" i="12"/>
  <c r="G18" i="12"/>
  <c r="G22" i="12"/>
  <c r="H25" i="12"/>
  <c r="A51" i="8"/>
  <c r="A52" i="8" s="1"/>
  <c r="A38" i="8"/>
  <c r="A39" i="8" s="1"/>
  <c r="A40" i="8" s="1"/>
  <c r="A41" i="8" s="1"/>
  <c r="A42" i="8" s="1"/>
  <c r="A43" i="8" s="1"/>
  <c r="A44" i="8" s="1"/>
  <c r="A45" i="8" s="1"/>
  <c r="A46" i="8" s="1"/>
  <c r="A47" i="8" s="1"/>
  <c r="A48" i="8" s="1"/>
  <c r="A49" i="8" s="1"/>
  <c r="A35" i="8"/>
  <c r="A36" i="8" s="1"/>
  <c r="A37" i="8" s="1"/>
  <c r="C34" i="8"/>
  <c r="C35" i="8" s="1"/>
  <c r="C36" i="8" s="1"/>
  <c r="C37" i="8" s="1"/>
  <c r="C38" i="8" s="1"/>
  <c r="C39" i="8" s="1"/>
  <c r="C40" i="8" s="1"/>
  <c r="C41" i="8" s="1"/>
  <c r="C42" i="8" s="1"/>
  <c r="C43" i="8" s="1"/>
  <c r="C44" i="8" s="1"/>
  <c r="C45" i="8" s="1"/>
  <c r="C46" i="8" s="1"/>
  <c r="C47" i="8" s="1"/>
  <c r="C48" i="8" s="1"/>
  <c r="G30" i="8"/>
  <c r="G53" i="8" s="1"/>
  <c r="D30" i="8"/>
  <c r="D52" i="8" s="1"/>
  <c r="H27" i="8"/>
  <c r="H30" i="8" s="1"/>
  <c r="G27" i="8"/>
  <c r="E27" i="8"/>
  <c r="E30" i="8" s="1"/>
  <c r="D27" i="8"/>
  <c r="K26" i="8"/>
  <c r="J26" i="8"/>
  <c r="I26" i="8"/>
  <c r="F26" i="8"/>
  <c r="K25" i="8"/>
  <c r="J25" i="8"/>
  <c r="I25" i="8"/>
  <c r="F25" i="8"/>
  <c r="K24" i="8"/>
  <c r="J24" i="8"/>
  <c r="L24" i="8" s="1"/>
  <c r="I24" i="8"/>
  <c r="F24" i="8"/>
  <c r="A24" i="8"/>
  <c r="A25" i="8" s="1"/>
  <c r="K23" i="8"/>
  <c r="J23" i="8"/>
  <c r="I23" i="8"/>
  <c r="F23" i="8"/>
  <c r="K22" i="8"/>
  <c r="J22" i="8"/>
  <c r="I22" i="8"/>
  <c r="F22" i="8"/>
  <c r="K21" i="8"/>
  <c r="J21" i="8"/>
  <c r="I21" i="8"/>
  <c r="F21" i="8"/>
  <c r="K20" i="8"/>
  <c r="J20" i="8"/>
  <c r="I20" i="8"/>
  <c r="F20" i="8"/>
  <c r="K19" i="8"/>
  <c r="J19" i="8"/>
  <c r="L19" i="8" s="1"/>
  <c r="I19" i="8"/>
  <c r="F19" i="8"/>
  <c r="K18" i="8"/>
  <c r="J18" i="8"/>
  <c r="I18" i="8"/>
  <c r="F18" i="8"/>
  <c r="K17" i="8"/>
  <c r="J17" i="8"/>
  <c r="I17" i="8"/>
  <c r="F17" i="8"/>
  <c r="K16" i="8"/>
  <c r="J16" i="8"/>
  <c r="I16" i="8"/>
  <c r="F16" i="8"/>
  <c r="K15" i="8"/>
  <c r="J15" i="8"/>
  <c r="L15" i="8" s="1"/>
  <c r="I15" i="8"/>
  <c r="F15" i="8"/>
  <c r="K14" i="8"/>
  <c r="J14" i="8"/>
  <c r="I14" i="8"/>
  <c r="F14" i="8"/>
  <c r="K13" i="8"/>
  <c r="J13" i="8"/>
  <c r="I13" i="8"/>
  <c r="F13" i="8"/>
  <c r="K12" i="8"/>
  <c r="J12" i="8"/>
  <c r="I12" i="8"/>
  <c r="F12" i="8"/>
  <c r="K11" i="8"/>
  <c r="J11" i="8"/>
  <c r="L11" i="8" s="1"/>
  <c r="I11" i="8"/>
  <c r="F11" i="8"/>
  <c r="K10" i="8"/>
  <c r="J10" i="8"/>
  <c r="I10" i="8"/>
  <c r="F10" i="8"/>
  <c r="K9" i="8"/>
  <c r="J9" i="8"/>
  <c r="I9" i="8"/>
  <c r="F9" i="8"/>
  <c r="K8" i="8"/>
  <c r="J8" i="8"/>
  <c r="I8" i="8"/>
  <c r="F8" i="8"/>
  <c r="A8" i="8"/>
  <c r="A9" i="8" s="1"/>
  <c r="A10" i="8" s="1"/>
  <c r="A11" i="8" s="1"/>
  <c r="A12" i="8" s="1"/>
  <c r="A13" i="8" s="1"/>
  <c r="A14" i="8" s="1"/>
  <c r="A15" i="8" s="1"/>
  <c r="A16" i="8" s="1"/>
  <c r="A17" i="8" s="1"/>
  <c r="A18" i="8" s="1"/>
  <c r="A19" i="8" s="1"/>
  <c r="A20" i="8" s="1"/>
  <c r="A21" i="8" s="1"/>
  <c r="A22" i="8" s="1"/>
  <c r="K7" i="8"/>
  <c r="J7" i="8"/>
  <c r="I7" i="8"/>
  <c r="F7" i="8"/>
  <c r="C7" i="8"/>
  <c r="C8" i="8" s="1"/>
  <c r="C9" i="8" s="1"/>
  <c r="C10" i="8" s="1"/>
  <c r="C11" i="8" s="1"/>
  <c r="C12" i="8" s="1"/>
  <c r="C13" i="8" s="1"/>
  <c r="C14" i="8" s="1"/>
  <c r="C15" i="8" s="1"/>
  <c r="C16" i="8" s="1"/>
  <c r="C17" i="8" s="1"/>
  <c r="C18" i="8" s="1"/>
  <c r="C19" i="8" s="1"/>
  <c r="C20" i="8" s="1"/>
  <c r="C21" i="8" s="1"/>
  <c r="K6" i="8"/>
  <c r="J6" i="8"/>
  <c r="I6" i="8"/>
  <c r="F6" i="8"/>
  <c r="L12" i="8" l="1"/>
  <c r="L16" i="8"/>
  <c r="L7" i="8"/>
  <c r="L22" i="8"/>
  <c r="D36" i="8"/>
  <c r="D40" i="8"/>
  <c r="L8" i="8"/>
  <c r="D48" i="8"/>
  <c r="L20" i="8"/>
  <c r="G33" i="8"/>
  <c r="G35" i="8"/>
  <c r="G39" i="8"/>
  <c r="G47" i="8"/>
  <c r="G36" i="8"/>
  <c r="G43" i="8"/>
  <c r="G51" i="8"/>
  <c r="D33" i="8"/>
  <c r="D44" i="8"/>
  <c r="D53" i="8"/>
  <c r="H52" i="8"/>
  <c r="H50" i="8"/>
  <c r="H45" i="8"/>
  <c r="H41" i="8"/>
  <c r="H37" i="8"/>
  <c r="H53" i="8"/>
  <c r="H48" i="8"/>
  <c r="H40" i="8"/>
  <c r="H49" i="8"/>
  <c r="H46" i="8"/>
  <c r="H42" i="8"/>
  <c r="H38" i="8"/>
  <c r="H34" i="8"/>
  <c r="H51" i="8"/>
  <c r="H47" i="8"/>
  <c r="H43" i="8"/>
  <c r="H39" i="8"/>
  <c r="H35" i="8"/>
  <c r="H44" i="8"/>
  <c r="E49" i="8"/>
  <c r="E46" i="8"/>
  <c r="E42" i="8"/>
  <c r="E38" i="8"/>
  <c r="E34" i="8"/>
  <c r="E52" i="8"/>
  <c r="E45" i="8"/>
  <c r="E51" i="8"/>
  <c r="E47" i="8"/>
  <c r="E43" i="8"/>
  <c r="E39" i="8"/>
  <c r="E35" i="8"/>
  <c r="E41" i="8"/>
  <c r="E53" i="8"/>
  <c r="E48" i="8"/>
  <c r="E44" i="8"/>
  <c r="E40" i="8"/>
  <c r="E36" i="8"/>
  <c r="E33" i="8"/>
  <c r="E50" i="8"/>
  <c r="H36" i="8"/>
  <c r="L9" i="8"/>
  <c r="I27" i="8"/>
  <c r="H33" i="8"/>
  <c r="L13" i="8"/>
  <c r="L17" i="8"/>
  <c r="L21" i="8"/>
  <c r="L26" i="8"/>
  <c r="L6" i="8"/>
  <c r="J30" i="8"/>
  <c r="J45" i="8" s="1"/>
  <c r="J27" i="8"/>
  <c r="I30" i="8"/>
  <c r="I35" i="8" s="1"/>
  <c r="E37" i="8"/>
  <c r="L10" i="8"/>
  <c r="L14" i="8"/>
  <c r="L18" i="8"/>
  <c r="L23" i="8"/>
  <c r="L25" i="8"/>
  <c r="F27" i="8"/>
  <c r="F30" i="8"/>
  <c r="F34" i="8" s="1"/>
  <c r="G34" i="8"/>
  <c r="D35" i="8"/>
  <c r="G38" i="8"/>
  <c r="D39" i="8"/>
  <c r="G42" i="8"/>
  <c r="D43" i="8"/>
  <c r="G46" i="8"/>
  <c r="D47" i="8"/>
  <c r="G49" i="8"/>
  <c r="D51" i="8"/>
  <c r="K27" i="8"/>
  <c r="K30" i="8" s="1"/>
  <c r="K40" i="8" s="1"/>
  <c r="D34" i="8"/>
  <c r="G37" i="8"/>
  <c r="D38" i="8"/>
  <c r="G41" i="8"/>
  <c r="D42" i="8"/>
  <c r="G45" i="8"/>
  <c r="D46" i="8"/>
  <c r="D49" i="8"/>
  <c r="G50" i="8"/>
  <c r="G52" i="8"/>
  <c r="D37" i="8"/>
  <c r="G40" i="8"/>
  <c r="D41" i="8"/>
  <c r="G44" i="8"/>
  <c r="D45" i="8"/>
  <c r="G48" i="8"/>
  <c r="D50" i="8"/>
  <c r="F46" i="8" l="1"/>
  <c r="I46" i="8"/>
  <c r="F37" i="8"/>
  <c r="I48" i="8"/>
  <c r="D54" i="8"/>
  <c r="I40" i="8"/>
  <c r="I53" i="8"/>
  <c r="I38" i="8"/>
  <c r="I47" i="8"/>
  <c r="F40" i="8"/>
  <c r="F43" i="8"/>
  <c r="J48" i="8"/>
  <c r="J41" i="8"/>
  <c r="I34" i="8"/>
  <c r="J33" i="8"/>
  <c r="J36" i="8"/>
  <c r="I39" i="8"/>
  <c r="I44" i="8"/>
  <c r="J51" i="8"/>
  <c r="I51" i="8"/>
  <c r="F49" i="8"/>
  <c r="F36" i="8"/>
  <c r="F39" i="8"/>
  <c r="F50" i="8"/>
  <c r="F42" i="8"/>
  <c r="F48" i="8"/>
  <c r="F47" i="8"/>
  <c r="J50" i="8"/>
  <c r="F38" i="8"/>
  <c r="J40" i="8"/>
  <c r="F52" i="8"/>
  <c r="F44" i="8"/>
  <c r="K33" i="8"/>
  <c r="K45" i="8"/>
  <c r="K37" i="8"/>
  <c r="K36" i="8"/>
  <c r="H54" i="8"/>
  <c r="G54" i="8"/>
  <c r="L30" i="8"/>
  <c r="L53" i="8" s="1"/>
  <c r="J49" i="8"/>
  <c r="J42" i="8"/>
  <c r="J46" i="8"/>
  <c r="J38" i="8"/>
  <c r="J34" i="8"/>
  <c r="J43" i="8"/>
  <c r="K51" i="8"/>
  <c r="K43" i="8"/>
  <c r="K47" i="8"/>
  <c r="K39" i="8"/>
  <c r="K35" i="8"/>
  <c r="K41" i="8"/>
  <c r="K34" i="8"/>
  <c r="J53" i="8"/>
  <c r="K50" i="8"/>
  <c r="J47" i="8"/>
  <c r="J39" i="8"/>
  <c r="J35" i="8"/>
  <c r="K53" i="8"/>
  <c r="K49" i="8"/>
  <c r="K44" i="8"/>
  <c r="J52" i="8"/>
  <c r="I52" i="8"/>
  <c r="I50" i="8"/>
  <c r="I41" i="8"/>
  <c r="I45" i="8"/>
  <c r="I37" i="8"/>
  <c r="I49" i="8"/>
  <c r="F45" i="8"/>
  <c r="F41" i="8"/>
  <c r="I36" i="8"/>
  <c r="L27" i="8"/>
  <c r="F33" i="8"/>
  <c r="F51" i="8"/>
  <c r="J44" i="8"/>
  <c r="F35" i="8"/>
  <c r="F53" i="8"/>
  <c r="K46" i="8"/>
  <c r="K42" i="8"/>
  <c r="K38" i="8"/>
  <c r="I33" i="8"/>
  <c r="E54" i="8"/>
  <c r="K52" i="8"/>
  <c r="K48" i="8"/>
  <c r="I43" i="8"/>
  <c r="J37" i="8"/>
  <c r="I42" i="8"/>
  <c r="L41" i="8" l="1"/>
  <c r="L36" i="8"/>
  <c r="I54" i="8"/>
  <c r="F54" i="8"/>
  <c r="L45" i="8"/>
  <c r="L50" i="8"/>
  <c r="L33" i="8"/>
  <c r="L44" i="8"/>
  <c r="J54" i="8"/>
  <c r="L51" i="8"/>
  <c r="L49" i="8"/>
  <c r="L38" i="8"/>
  <c r="L42" i="8"/>
  <c r="L46" i="8"/>
  <c r="L39" i="8"/>
  <c r="L47" i="8"/>
  <c r="L35" i="8"/>
  <c r="L43" i="8"/>
  <c r="L34" i="8"/>
  <c r="L37" i="8"/>
  <c r="K54" i="8"/>
  <c r="L40" i="8"/>
  <c r="L48" i="8"/>
  <c r="L52" i="8"/>
  <c r="L54" i="8" l="1"/>
  <c r="A57" i="5"/>
  <c r="A58" i="5" s="1"/>
  <c r="A41" i="5"/>
  <c r="A42" i="5" s="1"/>
  <c r="A43" i="5" s="1"/>
  <c r="A44" i="5" s="1"/>
  <c r="A45" i="5" s="1"/>
  <c r="A46" i="5" s="1"/>
  <c r="A47" i="5" s="1"/>
  <c r="A48" i="5" s="1"/>
  <c r="A49" i="5" s="1"/>
  <c r="A50" i="5" s="1"/>
  <c r="A51" i="5" s="1"/>
  <c r="A52" i="5" s="1"/>
  <c r="A53" i="5" s="1"/>
  <c r="A54" i="5" s="1"/>
  <c r="A55" i="5" s="1"/>
  <c r="C40" i="5"/>
  <c r="C41" i="5" s="1"/>
  <c r="C42" i="5" s="1"/>
  <c r="C43" i="5" s="1"/>
  <c r="C44" i="5" s="1"/>
  <c r="C45" i="5" s="1"/>
  <c r="C46" i="5" s="1"/>
  <c r="C47" i="5" s="1"/>
  <c r="C48" i="5" s="1"/>
  <c r="C49" i="5" s="1"/>
  <c r="C50" i="5" s="1"/>
  <c r="C51" i="5" s="1"/>
  <c r="C52" i="5" s="1"/>
  <c r="C53" i="5" s="1"/>
  <c r="C54" i="5" s="1"/>
  <c r="H36" i="5"/>
  <c r="D36" i="5"/>
  <c r="H34" i="5"/>
  <c r="H58" i="5" s="1"/>
  <c r="J31" i="5"/>
  <c r="J34" i="5" s="1"/>
  <c r="J55" i="5" s="1"/>
  <c r="F34" i="5"/>
  <c r="D34" i="5"/>
  <c r="E57" i="5" s="1"/>
  <c r="N30" i="5"/>
  <c r="M30" i="5"/>
  <c r="L30" i="5"/>
  <c r="K30" i="5"/>
  <c r="G30" i="5"/>
  <c r="N29" i="5"/>
  <c r="M29" i="5"/>
  <c r="L29" i="5"/>
  <c r="K29" i="5"/>
  <c r="G29" i="5"/>
  <c r="A29" i="5"/>
  <c r="N28" i="5"/>
  <c r="M28" i="5"/>
  <c r="L28" i="5"/>
  <c r="K28" i="5"/>
  <c r="G28" i="5"/>
  <c r="A28" i="5"/>
  <c r="N27" i="5"/>
  <c r="M27" i="5"/>
  <c r="L27" i="5"/>
  <c r="K27" i="5"/>
  <c r="G27" i="5"/>
  <c r="N26" i="5"/>
  <c r="M26" i="5"/>
  <c r="L26" i="5"/>
  <c r="K26" i="5"/>
  <c r="G26" i="5"/>
  <c r="N25" i="5"/>
  <c r="M25" i="5"/>
  <c r="L25" i="5"/>
  <c r="K25" i="5"/>
  <c r="G25" i="5"/>
  <c r="N24" i="5"/>
  <c r="M24" i="5"/>
  <c r="L24" i="5"/>
  <c r="K24" i="5"/>
  <c r="G24" i="5"/>
  <c r="N23" i="5"/>
  <c r="M23" i="5"/>
  <c r="L23" i="5"/>
  <c r="K23" i="5"/>
  <c r="G23" i="5"/>
  <c r="N22" i="5"/>
  <c r="M22" i="5"/>
  <c r="L22" i="5"/>
  <c r="K22" i="5"/>
  <c r="G22" i="5"/>
  <c r="N21" i="5"/>
  <c r="M21" i="5"/>
  <c r="L21" i="5"/>
  <c r="K21" i="5"/>
  <c r="G21" i="5"/>
  <c r="N20" i="5"/>
  <c r="M20" i="5"/>
  <c r="L20" i="5"/>
  <c r="K20" i="5"/>
  <c r="G20" i="5"/>
  <c r="N19" i="5"/>
  <c r="M19" i="5"/>
  <c r="L19" i="5"/>
  <c r="K19" i="5"/>
  <c r="G19" i="5"/>
  <c r="N18" i="5"/>
  <c r="M18" i="5"/>
  <c r="L18" i="5"/>
  <c r="K18" i="5"/>
  <c r="G18" i="5"/>
  <c r="N17" i="5"/>
  <c r="M17" i="5"/>
  <c r="L17" i="5"/>
  <c r="K17" i="5"/>
  <c r="G17" i="5"/>
  <c r="N16" i="5"/>
  <c r="M16" i="5"/>
  <c r="L16" i="5"/>
  <c r="K16" i="5"/>
  <c r="G16" i="5"/>
  <c r="N15" i="5"/>
  <c r="M15" i="5"/>
  <c r="L15" i="5"/>
  <c r="K15" i="5"/>
  <c r="G15" i="5"/>
  <c r="N14" i="5"/>
  <c r="M14" i="5"/>
  <c r="L14" i="5"/>
  <c r="K14" i="5"/>
  <c r="G14" i="5"/>
  <c r="N13" i="5"/>
  <c r="M13" i="5"/>
  <c r="L13" i="5"/>
  <c r="K13" i="5"/>
  <c r="G13" i="5"/>
  <c r="N12" i="5"/>
  <c r="M12" i="5"/>
  <c r="L12" i="5"/>
  <c r="K12" i="5"/>
  <c r="G12" i="5"/>
  <c r="A12" i="5"/>
  <c r="A13" i="5" s="1"/>
  <c r="A14" i="5" s="1"/>
  <c r="A15" i="5" s="1"/>
  <c r="A16" i="5" s="1"/>
  <c r="A17" i="5" s="1"/>
  <c r="A18" i="5" s="1"/>
  <c r="A19" i="5" s="1"/>
  <c r="A20" i="5" s="1"/>
  <c r="A21" i="5" s="1"/>
  <c r="A22" i="5" s="1"/>
  <c r="A23" i="5" s="1"/>
  <c r="A24" i="5" s="1"/>
  <c r="A25" i="5" s="1"/>
  <c r="A26" i="5" s="1"/>
  <c r="N11" i="5"/>
  <c r="M11" i="5"/>
  <c r="L11" i="5"/>
  <c r="K11" i="5"/>
  <c r="G11" i="5"/>
  <c r="C11" i="5"/>
  <c r="C12" i="5" s="1"/>
  <c r="C13" i="5" s="1"/>
  <c r="C14" i="5" s="1"/>
  <c r="C15" i="5" s="1"/>
  <c r="C16" i="5" s="1"/>
  <c r="C17" i="5" s="1"/>
  <c r="C18" i="5" s="1"/>
  <c r="C19" i="5" s="1"/>
  <c r="C20" i="5" s="1"/>
  <c r="C21" i="5" s="1"/>
  <c r="C22" i="5" s="1"/>
  <c r="C23" i="5" s="1"/>
  <c r="C24" i="5" s="1"/>
  <c r="C25" i="5" s="1"/>
  <c r="N10" i="5"/>
  <c r="M10" i="5"/>
  <c r="L10" i="5"/>
  <c r="K10" i="5"/>
  <c r="G10" i="5"/>
  <c r="O11" i="5" l="1"/>
  <c r="D39" i="5"/>
  <c r="E41" i="5"/>
  <c r="O13" i="5"/>
  <c r="O21" i="5"/>
  <c r="E49" i="5"/>
  <c r="J56" i="5"/>
  <c r="H39" i="5"/>
  <c r="I41" i="5"/>
  <c r="I51" i="5"/>
  <c r="I43" i="5"/>
  <c r="O18" i="5"/>
  <c r="O22" i="5"/>
  <c r="I49" i="5"/>
  <c r="I57" i="5"/>
  <c r="O15" i="5"/>
  <c r="O19" i="5"/>
  <c r="G31" i="5"/>
  <c r="G34" i="5" s="1"/>
  <c r="G52" i="5" s="1"/>
  <c r="O27" i="5"/>
  <c r="N31" i="5"/>
  <c r="N34" i="5" s="1"/>
  <c r="N55" i="5" s="1"/>
  <c r="O20" i="5"/>
  <c r="O23" i="5"/>
  <c r="O24" i="5"/>
  <c r="K31" i="5"/>
  <c r="K34" i="5" s="1"/>
  <c r="K51" i="5" s="1"/>
  <c r="O10" i="5"/>
  <c r="F54" i="5"/>
  <c r="F52" i="5"/>
  <c r="F50" i="5"/>
  <c r="F48" i="5"/>
  <c r="F46" i="5"/>
  <c r="F44" i="5"/>
  <c r="F42" i="5"/>
  <c r="F40" i="5"/>
  <c r="F59" i="5"/>
  <c r="F58" i="5"/>
  <c r="F39" i="5"/>
  <c r="F57" i="5"/>
  <c r="F53" i="5"/>
  <c r="F51" i="5"/>
  <c r="F49" i="5"/>
  <c r="F47" i="5"/>
  <c r="F45" i="5"/>
  <c r="F43" i="5"/>
  <c r="F41" i="5"/>
  <c r="F56" i="5"/>
  <c r="L31" i="5"/>
  <c r="L34" i="5" s="1"/>
  <c r="L43" i="5" s="1"/>
  <c r="D57" i="5"/>
  <c r="E56" i="5"/>
  <c r="E55" i="5"/>
  <c r="D53" i="5"/>
  <c r="D51" i="5"/>
  <c r="D49" i="5"/>
  <c r="D47" i="5"/>
  <c r="D45" i="5"/>
  <c r="D43" i="5"/>
  <c r="D41" i="5"/>
  <c r="D56" i="5"/>
  <c r="D55" i="5"/>
  <c r="E54" i="5"/>
  <c r="E52" i="5"/>
  <c r="E50" i="5"/>
  <c r="E48" i="5"/>
  <c r="E46" i="5"/>
  <c r="E44" i="5"/>
  <c r="E42" i="5"/>
  <c r="E40" i="5"/>
  <c r="E59" i="5"/>
  <c r="E58" i="5"/>
  <c r="D54" i="5"/>
  <c r="D52" i="5"/>
  <c r="D50" i="5"/>
  <c r="D48" i="5"/>
  <c r="D46" i="5"/>
  <c r="D44" i="5"/>
  <c r="D42" i="5"/>
  <c r="D40" i="5"/>
  <c r="E39" i="5"/>
  <c r="E47" i="5"/>
  <c r="F55" i="5"/>
  <c r="O26" i="5"/>
  <c r="O29" i="5"/>
  <c r="H57" i="5"/>
  <c r="I56" i="5"/>
  <c r="I55" i="5"/>
  <c r="H53" i="5"/>
  <c r="H51" i="5"/>
  <c r="H49" i="5"/>
  <c r="H47" i="5"/>
  <c r="H45" i="5"/>
  <c r="H43" i="5"/>
  <c r="H41" i="5"/>
  <c r="H56" i="5"/>
  <c r="H55" i="5"/>
  <c r="I54" i="5"/>
  <c r="I52" i="5"/>
  <c r="I50" i="5"/>
  <c r="I48" i="5"/>
  <c r="I46" i="5"/>
  <c r="I44" i="5"/>
  <c r="I42" i="5"/>
  <c r="I40" i="5"/>
  <c r="I59" i="5"/>
  <c r="I58" i="5"/>
  <c r="H54" i="5"/>
  <c r="H52" i="5"/>
  <c r="H50" i="5"/>
  <c r="H48" i="5"/>
  <c r="H46" i="5"/>
  <c r="H44" i="5"/>
  <c r="H42" i="5"/>
  <c r="H40" i="5"/>
  <c r="I39" i="5"/>
  <c r="E45" i="5"/>
  <c r="I47" i="5"/>
  <c r="E53" i="5"/>
  <c r="D59" i="5"/>
  <c r="O30" i="5"/>
  <c r="M31" i="5"/>
  <c r="O12" i="5"/>
  <c r="O14" i="5"/>
  <c r="O16" i="5"/>
  <c r="O17" i="5"/>
  <c r="O25" i="5"/>
  <c r="O28" i="5"/>
  <c r="J54" i="5"/>
  <c r="J52" i="5"/>
  <c r="J50" i="5"/>
  <c r="J48" i="5"/>
  <c r="J46" i="5"/>
  <c r="J44" i="5"/>
  <c r="J42" i="5"/>
  <c r="J40" i="5"/>
  <c r="J59" i="5"/>
  <c r="J58" i="5"/>
  <c r="J39" i="5"/>
  <c r="J57" i="5"/>
  <c r="J53" i="5"/>
  <c r="J51" i="5"/>
  <c r="J49" i="5"/>
  <c r="J47" i="5"/>
  <c r="J45" i="5"/>
  <c r="J43" i="5"/>
  <c r="J41" i="5"/>
  <c r="E43" i="5"/>
  <c r="I45" i="5"/>
  <c r="E51" i="5"/>
  <c r="I53" i="5"/>
  <c r="D58" i="5"/>
  <c r="H59" i="5"/>
  <c r="G45" i="5" l="1"/>
  <c r="G51" i="5"/>
  <c r="G49" i="5"/>
  <c r="N39" i="5"/>
  <c r="G59" i="5"/>
  <c r="G47" i="5"/>
  <c r="G43" i="5"/>
  <c r="G39" i="5"/>
  <c r="G55" i="5"/>
  <c r="N44" i="5"/>
  <c r="N54" i="5"/>
  <c r="N40" i="5"/>
  <c r="N47" i="5"/>
  <c r="N50" i="5"/>
  <c r="N53" i="5"/>
  <c r="N57" i="5"/>
  <c r="N45" i="5"/>
  <c r="N42" i="5"/>
  <c r="N56" i="5"/>
  <c r="N41" i="5"/>
  <c r="N51" i="5"/>
  <c r="K57" i="5"/>
  <c r="H60" i="5"/>
  <c r="K55" i="5"/>
  <c r="K47" i="5"/>
  <c r="K58" i="5"/>
  <c r="K59" i="5"/>
  <c r="K43" i="5"/>
  <c r="K46" i="5"/>
  <c r="K45" i="5"/>
  <c r="K41" i="5"/>
  <c r="D60" i="5"/>
  <c r="G44" i="5"/>
  <c r="L39" i="5"/>
  <c r="M59" i="5"/>
  <c r="L48" i="5"/>
  <c r="M39" i="5"/>
  <c r="G53" i="5"/>
  <c r="N59" i="5"/>
  <c r="G56" i="5"/>
  <c r="N49" i="5"/>
  <c r="N58" i="5"/>
  <c r="G57" i="5"/>
  <c r="N46" i="5"/>
  <c r="N43" i="5"/>
  <c r="G41" i="5"/>
  <c r="G58" i="5"/>
  <c r="G54" i="5"/>
  <c r="O31" i="5"/>
  <c r="O34" i="5" s="1"/>
  <c r="O52" i="5" s="1"/>
  <c r="M58" i="5"/>
  <c r="M41" i="5"/>
  <c r="J60" i="5"/>
  <c r="L55" i="5"/>
  <c r="M52" i="5"/>
  <c r="M48" i="5"/>
  <c r="L49" i="5"/>
  <c r="I60" i="5"/>
  <c r="M56" i="5"/>
  <c r="L52" i="5"/>
  <c r="M44" i="5"/>
  <c r="L44" i="5"/>
  <c r="K44" i="5"/>
  <c r="K50" i="5"/>
  <c r="K42" i="5"/>
  <c r="K40" i="5"/>
  <c r="K52" i="5"/>
  <c r="M55" i="5"/>
  <c r="K56" i="5"/>
  <c r="G50" i="5"/>
  <c r="G42" i="5"/>
  <c r="G40" i="5"/>
  <c r="M47" i="5"/>
  <c r="L58" i="5"/>
  <c r="M51" i="5"/>
  <c r="M53" i="5"/>
  <c r="M57" i="5"/>
  <c r="M49" i="5"/>
  <c r="L59" i="5"/>
  <c r="M45" i="5"/>
  <c r="L46" i="5"/>
  <c r="L51" i="5"/>
  <c r="L47" i="5"/>
  <c r="M54" i="5"/>
  <c r="M50" i="5"/>
  <c r="M42" i="5"/>
  <c r="F60" i="5"/>
  <c r="L54" i="5"/>
  <c r="L42" i="5"/>
  <c r="K39" i="5"/>
  <c r="K48" i="5"/>
  <c r="K54" i="5"/>
  <c r="M43" i="5"/>
  <c r="L50" i="5"/>
  <c r="L41" i="5"/>
  <c r="M46" i="5"/>
  <c r="L53" i="5"/>
  <c r="E60" i="5"/>
  <c r="L56" i="5"/>
  <c r="M40" i="5"/>
  <c r="L40" i="5"/>
  <c r="L57" i="5"/>
  <c r="L45" i="5"/>
  <c r="N48" i="5"/>
  <c r="N52" i="5"/>
  <c r="K49" i="5"/>
  <c r="G46" i="5"/>
  <c r="K53" i="5"/>
  <c r="G48" i="5"/>
  <c r="O45" i="5" l="1"/>
  <c r="O49" i="5"/>
  <c r="O48" i="5"/>
  <c r="O46" i="5"/>
  <c r="O56" i="5"/>
  <c r="O43" i="5"/>
  <c r="O57" i="5"/>
  <c r="O59" i="5"/>
  <c r="O53" i="5"/>
  <c r="O55" i="5"/>
  <c r="O54" i="5"/>
  <c r="O41" i="5"/>
  <c r="L60" i="5"/>
  <c r="G60" i="5"/>
  <c r="O39" i="5"/>
  <c r="O58" i="5"/>
  <c r="N60" i="5"/>
  <c r="M60" i="5"/>
  <c r="K60" i="5"/>
  <c r="O42" i="5"/>
  <c r="O47" i="5"/>
  <c r="O40" i="5"/>
  <c r="O44" i="5"/>
  <c r="O51" i="5"/>
  <c r="O50" i="5"/>
  <c r="O60" i="5" l="1"/>
  <c r="A52" i="3"/>
  <c r="A53" i="3" s="1"/>
  <c r="A36" i="3"/>
  <c r="A37" i="3" s="1"/>
  <c r="A38" i="3" s="1"/>
  <c r="A39" i="3" s="1"/>
  <c r="A40" i="3" s="1"/>
  <c r="A41" i="3" s="1"/>
  <c r="A42" i="3" s="1"/>
  <c r="A43" i="3" s="1"/>
  <c r="A44" i="3" s="1"/>
  <c r="A45" i="3" s="1"/>
  <c r="A46" i="3" s="1"/>
  <c r="A47" i="3" s="1"/>
  <c r="A48" i="3" s="1"/>
  <c r="A49" i="3" s="1"/>
  <c r="A50" i="3" s="1"/>
  <c r="C35" i="3"/>
  <c r="C36" i="3" s="1"/>
  <c r="C37" i="3" s="1"/>
  <c r="C38" i="3" s="1"/>
  <c r="C39" i="3" s="1"/>
  <c r="C40" i="3" s="1"/>
  <c r="C41" i="3" s="1"/>
  <c r="C42" i="3" s="1"/>
  <c r="C43" i="3" s="1"/>
  <c r="C44" i="3" s="1"/>
  <c r="C45" i="3" s="1"/>
  <c r="C46" i="3" s="1"/>
  <c r="C47" i="3" s="1"/>
  <c r="C48" i="3" s="1"/>
  <c r="C49" i="3" s="1"/>
  <c r="G32" i="3"/>
  <c r="D32" i="3"/>
  <c r="H30" i="3"/>
  <c r="H52" i="3" s="1"/>
  <c r="G30" i="3"/>
  <c r="G38" i="3" s="1"/>
  <c r="E30" i="3"/>
  <c r="D30" i="3"/>
  <c r="K26" i="3"/>
  <c r="J26" i="3"/>
  <c r="I26" i="3"/>
  <c r="F26" i="3"/>
  <c r="K25" i="3"/>
  <c r="J25" i="3"/>
  <c r="I25" i="3"/>
  <c r="F25" i="3"/>
  <c r="K24" i="3"/>
  <c r="J24" i="3"/>
  <c r="I24" i="3"/>
  <c r="F24" i="3"/>
  <c r="A24" i="3"/>
  <c r="A25" i="3" s="1"/>
  <c r="K23" i="3"/>
  <c r="J23" i="3"/>
  <c r="I23" i="3"/>
  <c r="F23" i="3"/>
  <c r="K22" i="3"/>
  <c r="J22" i="3"/>
  <c r="I22" i="3"/>
  <c r="F22" i="3"/>
  <c r="K21" i="3"/>
  <c r="J21" i="3"/>
  <c r="I21" i="3"/>
  <c r="F21" i="3"/>
  <c r="K20" i="3"/>
  <c r="J20" i="3"/>
  <c r="I20" i="3"/>
  <c r="F20" i="3"/>
  <c r="K19" i="3"/>
  <c r="J19" i="3"/>
  <c r="I19" i="3"/>
  <c r="F19" i="3"/>
  <c r="K18" i="3"/>
  <c r="J18" i="3"/>
  <c r="I18" i="3"/>
  <c r="F18" i="3"/>
  <c r="K17" i="3"/>
  <c r="J17" i="3"/>
  <c r="I17" i="3"/>
  <c r="F17" i="3"/>
  <c r="K16" i="3"/>
  <c r="J16" i="3"/>
  <c r="I16" i="3"/>
  <c r="F16" i="3"/>
  <c r="K15" i="3"/>
  <c r="J15" i="3"/>
  <c r="I15" i="3"/>
  <c r="F15" i="3"/>
  <c r="K14" i="3"/>
  <c r="J14" i="3"/>
  <c r="I14" i="3"/>
  <c r="F14" i="3"/>
  <c r="K13" i="3"/>
  <c r="J13" i="3"/>
  <c r="I13" i="3"/>
  <c r="F13" i="3"/>
  <c r="K12" i="3"/>
  <c r="J12" i="3"/>
  <c r="I12" i="3"/>
  <c r="F12" i="3"/>
  <c r="K11" i="3"/>
  <c r="J11" i="3"/>
  <c r="I11" i="3"/>
  <c r="F11" i="3"/>
  <c r="K10" i="3"/>
  <c r="J10" i="3"/>
  <c r="I10" i="3"/>
  <c r="F10" i="3"/>
  <c r="K9" i="3"/>
  <c r="J9" i="3"/>
  <c r="I9" i="3"/>
  <c r="F9" i="3"/>
  <c r="K8" i="3"/>
  <c r="J8" i="3"/>
  <c r="I8" i="3"/>
  <c r="F8" i="3"/>
  <c r="A8" i="3"/>
  <c r="A9" i="3" s="1"/>
  <c r="A10" i="3" s="1"/>
  <c r="A11" i="3" s="1"/>
  <c r="A12" i="3" s="1"/>
  <c r="A13" i="3" s="1"/>
  <c r="A14" i="3" s="1"/>
  <c r="A15" i="3" s="1"/>
  <c r="A16" i="3" s="1"/>
  <c r="A17" i="3" s="1"/>
  <c r="A18" i="3" s="1"/>
  <c r="A19" i="3" s="1"/>
  <c r="A20" i="3" s="1"/>
  <c r="A21" i="3" s="1"/>
  <c r="A22" i="3" s="1"/>
  <c r="K7" i="3"/>
  <c r="J7" i="3"/>
  <c r="I7" i="3"/>
  <c r="F7" i="3"/>
  <c r="C7" i="3"/>
  <c r="C8" i="3" s="1"/>
  <c r="C9" i="3" s="1"/>
  <c r="C10" i="3" s="1"/>
  <c r="C11" i="3" s="1"/>
  <c r="C12" i="3" s="1"/>
  <c r="C13" i="3" s="1"/>
  <c r="C14" i="3" s="1"/>
  <c r="C15" i="3" s="1"/>
  <c r="C16" i="3" s="1"/>
  <c r="C17" i="3" s="1"/>
  <c r="C18" i="3" s="1"/>
  <c r="C19" i="3" s="1"/>
  <c r="C20" i="3" s="1"/>
  <c r="C21" i="3" s="1"/>
  <c r="K6" i="3"/>
  <c r="J6" i="3"/>
  <c r="I6" i="3"/>
  <c r="F6" i="3"/>
  <c r="E25" i="2"/>
  <c r="E20" i="2"/>
  <c r="E19" i="2"/>
  <c r="E18" i="2"/>
  <c r="A18" i="2"/>
  <c r="A19" i="2" s="1"/>
  <c r="A20" i="2" s="1"/>
  <c r="E17" i="2"/>
  <c r="E16" i="2"/>
  <c r="E15" i="2"/>
  <c r="E14" i="2"/>
  <c r="E13" i="2"/>
  <c r="E12" i="2"/>
  <c r="E11" i="2"/>
  <c r="L7" i="3" l="1"/>
  <c r="L13" i="3"/>
  <c r="L15" i="3"/>
  <c r="L17" i="3"/>
  <c r="L20" i="3"/>
  <c r="L16" i="3"/>
  <c r="L8" i="3"/>
  <c r="L21" i="3"/>
  <c r="L22" i="3"/>
  <c r="L6" i="3"/>
  <c r="L9" i="3"/>
  <c r="L11" i="3"/>
  <c r="L12" i="3"/>
  <c r="L24" i="3"/>
  <c r="L26" i="3"/>
  <c r="D52" i="3"/>
  <c r="D50" i="3"/>
  <c r="D43" i="3"/>
  <c r="D35" i="3"/>
  <c r="H35" i="3"/>
  <c r="H43" i="3"/>
  <c r="H50" i="3"/>
  <c r="D39" i="3"/>
  <c r="D47" i="3"/>
  <c r="H39" i="3"/>
  <c r="H47" i="3"/>
  <c r="L10" i="3"/>
  <c r="L18" i="3"/>
  <c r="F27" i="3"/>
  <c r="F30" i="3" s="1"/>
  <c r="F48" i="3" s="1"/>
  <c r="L23" i="3"/>
  <c r="J27" i="3"/>
  <c r="J30" i="3" s="1"/>
  <c r="J50" i="3" s="1"/>
  <c r="K27" i="3"/>
  <c r="K30" i="3" s="1"/>
  <c r="K35" i="3" s="1"/>
  <c r="L14" i="3"/>
  <c r="L19" i="3"/>
  <c r="L25" i="3"/>
  <c r="G50" i="3"/>
  <c r="G47" i="3"/>
  <c r="G43" i="3"/>
  <c r="G39" i="3"/>
  <c r="G35" i="3"/>
  <c r="G42" i="3"/>
  <c r="G52" i="3"/>
  <c r="G48" i="3"/>
  <c r="G44" i="3"/>
  <c r="G40" i="3"/>
  <c r="G36" i="3"/>
  <c r="G46" i="3"/>
  <c r="G54" i="3"/>
  <c r="G49" i="3"/>
  <c r="G45" i="3"/>
  <c r="G41" i="3"/>
  <c r="G37" i="3"/>
  <c r="G34" i="3"/>
  <c r="G53" i="3"/>
  <c r="G51" i="3"/>
  <c r="E54" i="3"/>
  <c r="E49" i="3"/>
  <c r="E45" i="3"/>
  <c r="E41" i="3"/>
  <c r="E37" i="3"/>
  <c r="E34" i="3"/>
  <c r="E40" i="3"/>
  <c r="E53" i="3"/>
  <c r="E51" i="3"/>
  <c r="E46" i="3"/>
  <c r="E42" i="3"/>
  <c r="E38" i="3"/>
  <c r="E52" i="3"/>
  <c r="E48" i="3"/>
  <c r="E44" i="3"/>
  <c r="E50" i="3"/>
  <c r="E47" i="3"/>
  <c r="E43" i="3"/>
  <c r="E39" i="3"/>
  <c r="E35" i="3"/>
  <c r="E36" i="3"/>
  <c r="D38" i="3"/>
  <c r="H38" i="3"/>
  <c r="D42" i="3"/>
  <c r="H42" i="3"/>
  <c r="D46" i="3"/>
  <c r="H46" i="3"/>
  <c r="D51" i="3"/>
  <c r="H51" i="3"/>
  <c r="D53" i="3"/>
  <c r="H53" i="3"/>
  <c r="D34" i="3"/>
  <c r="H34" i="3"/>
  <c r="D37" i="3"/>
  <c r="H37" i="3"/>
  <c r="D41" i="3"/>
  <c r="H41" i="3"/>
  <c r="D45" i="3"/>
  <c r="H45" i="3"/>
  <c r="D49" i="3"/>
  <c r="H49" i="3"/>
  <c r="D54" i="3"/>
  <c r="H54" i="3"/>
  <c r="I27" i="3"/>
  <c r="I30" i="3" s="1"/>
  <c r="I37" i="3" s="1"/>
  <c r="D36" i="3"/>
  <c r="H36" i="3"/>
  <c r="D40" i="3"/>
  <c r="H40" i="3"/>
  <c r="D44" i="3"/>
  <c r="H44" i="3"/>
  <c r="D48" i="3"/>
  <c r="H48" i="3"/>
  <c r="K48" i="3" l="1"/>
  <c r="F35" i="3"/>
  <c r="K52" i="3"/>
  <c r="K43" i="3"/>
  <c r="L27" i="3"/>
  <c r="L30" i="3" s="1"/>
  <c r="L35" i="3" s="1"/>
  <c r="K45" i="3"/>
  <c r="K39" i="3"/>
  <c r="F42" i="3"/>
  <c r="I49" i="3"/>
  <c r="I35" i="3"/>
  <c r="F50" i="3"/>
  <c r="I45" i="3"/>
  <c r="J54" i="3"/>
  <c r="J49" i="3"/>
  <c r="J45" i="3"/>
  <c r="J41" i="3"/>
  <c r="J37" i="3"/>
  <c r="J34" i="3"/>
  <c r="F41" i="3"/>
  <c r="F49" i="3"/>
  <c r="F45" i="3"/>
  <c r="F54" i="3"/>
  <c r="F34" i="3"/>
  <c r="F37" i="3"/>
  <c r="F46" i="3"/>
  <c r="I48" i="3"/>
  <c r="I40" i="3"/>
  <c r="I52" i="3"/>
  <c r="I44" i="3"/>
  <c r="I36" i="3"/>
  <c r="F39" i="3"/>
  <c r="H55" i="3"/>
  <c r="F52" i="3"/>
  <c r="F36" i="3"/>
  <c r="E55" i="3"/>
  <c r="G55" i="3"/>
  <c r="F53" i="3"/>
  <c r="J44" i="3"/>
  <c r="J35" i="3"/>
  <c r="I54" i="3"/>
  <c r="F51" i="3"/>
  <c r="J48" i="3"/>
  <c r="I39" i="3"/>
  <c r="J36" i="3"/>
  <c r="I47" i="3"/>
  <c r="I42" i="3"/>
  <c r="F43" i="3"/>
  <c r="D55" i="3"/>
  <c r="F40" i="3"/>
  <c r="J39" i="3"/>
  <c r="K51" i="3"/>
  <c r="K46" i="3"/>
  <c r="K42" i="3"/>
  <c r="K53" i="3"/>
  <c r="K38" i="3"/>
  <c r="J53" i="3"/>
  <c r="I43" i="3"/>
  <c r="I53" i="3"/>
  <c r="I51" i="3"/>
  <c r="K47" i="3"/>
  <c r="J43" i="3"/>
  <c r="J38" i="3"/>
  <c r="J42" i="3"/>
  <c r="I34" i="3"/>
  <c r="J46" i="3"/>
  <c r="I41" i="3"/>
  <c r="F38" i="3"/>
  <c r="F47" i="3"/>
  <c r="F44" i="3"/>
  <c r="K54" i="3"/>
  <c r="J51" i="3"/>
  <c r="I46" i="3"/>
  <c r="K37" i="3"/>
  <c r="K34" i="3"/>
  <c r="J52" i="3"/>
  <c r="J47" i="3"/>
  <c r="I38" i="3"/>
  <c r="K50" i="3"/>
  <c r="I50" i="3"/>
  <c r="K41" i="3"/>
  <c r="K36" i="3"/>
  <c r="K40" i="3"/>
  <c r="K49" i="3"/>
  <c r="K44" i="3"/>
  <c r="J40" i="3"/>
  <c r="L37" i="3" l="1"/>
  <c r="L41" i="3"/>
  <c r="L36" i="3"/>
  <c r="L45" i="3"/>
  <c r="L39" i="3"/>
  <c r="L44" i="3"/>
  <c r="L46" i="3"/>
  <c r="L42" i="3"/>
  <c r="L34" i="3"/>
  <c r="L49" i="3"/>
  <c r="L47" i="3"/>
  <c r="L43" i="3"/>
  <c r="L40" i="3"/>
  <c r="L51" i="3"/>
  <c r="L53" i="3"/>
  <c r="L52" i="3"/>
  <c r="L38" i="3"/>
  <c r="L50" i="3"/>
  <c r="L54" i="3"/>
  <c r="L48" i="3"/>
  <c r="I55" i="3"/>
  <c r="K55" i="3"/>
  <c r="F55" i="3"/>
  <c r="J55" i="3"/>
  <c r="L55" i="3" l="1"/>
</calcChain>
</file>

<file path=xl/sharedStrings.xml><?xml version="1.0" encoding="utf-8"?>
<sst xmlns="http://schemas.openxmlformats.org/spreadsheetml/2006/main" count="515" uniqueCount="187">
  <si>
    <t>Hommes</t>
  </si>
  <si>
    <t>Femmes</t>
  </si>
  <si>
    <t>Ensemble</t>
  </si>
  <si>
    <t>Bénéficiaires d'un droit direct servi seul ou avec un droit dérivé</t>
  </si>
  <si>
    <t xml:space="preserve">Détail par type de pension : </t>
  </si>
  <si>
    <t>Pensions normales</t>
  </si>
  <si>
    <t>Pensions substituées à une pension d'invalidité</t>
  </si>
  <si>
    <t>Pensions pour inaptitude au travail et assimilés</t>
  </si>
  <si>
    <t>Retraités ayant une carrière complète au Régime général</t>
  </si>
  <si>
    <t>Retraités bénéficiaires d'un droit direct contributif servi seul</t>
  </si>
  <si>
    <t>Source : SNSP-TSTI</t>
  </si>
  <si>
    <t>Au 31
décembre :</t>
  </si>
  <si>
    <t xml:space="preserve">Hommes </t>
  </si>
  <si>
    <t xml:space="preserve">Écart du montant femmes/hommes </t>
  </si>
  <si>
    <t>ND</t>
  </si>
  <si>
    <t>(effectifs)</t>
  </si>
  <si>
    <t>Montant mensuel</t>
  </si>
  <si>
    <t>Bénéficiaires d'un droit direct (servi avec ou sans droit dérivé)</t>
  </si>
  <si>
    <t>Bénéficiaires d'un droit dérivé servi seul</t>
  </si>
  <si>
    <t>Total</t>
  </si>
  <si>
    <t>Moins de 100 €</t>
  </si>
  <si>
    <t>à</t>
  </si>
  <si>
    <t xml:space="preserve">à </t>
  </si>
  <si>
    <t xml:space="preserve">et </t>
  </si>
  <si>
    <t>plus</t>
  </si>
  <si>
    <t>sous-total</t>
  </si>
  <si>
    <t>Montant moyen</t>
  </si>
  <si>
    <t>Non ventilables</t>
  </si>
  <si>
    <t>TOTAL</t>
  </si>
  <si>
    <t>(Proportions)</t>
  </si>
  <si>
    <t>Montant mensuel en euros</t>
  </si>
  <si>
    <t>2019*</t>
  </si>
  <si>
    <t>Montant de l'avantage de droit direct</t>
  </si>
  <si>
    <t>Montant de l'avantage de droit dérivé</t>
  </si>
  <si>
    <t>Montant de l'avantage de droit direct et dérivé</t>
  </si>
  <si>
    <t>100€ à 199€</t>
  </si>
  <si>
    <t>200€ à 299€</t>
  </si>
  <si>
    <t>300€ à 399€</t>
  </si>
  <si>
    <t>400€ à 499€</t>
  </si>
  <si>
    <t>500€ à 599€</t>
  </si>
  <si>
    <t>600€ à 699€</t>
  </si>
  <si>
    <t>700€ à 799€</t>
  </si>
  <si>
    <t>800€ à 899€</t>
  </si>
  <si>
    <t>900€ à 999€</t>
  </si>
  <si>
    <t>1000€ à 1099€</t>
  </si>
  <si>
    <t>1100€ à 1199€</t>
  </si>
  <si>
    <t>1200€ à 1299€</t>
  </si>
  <si>
    <t>1300€ à 1399€</t>
  </si>
  <si>
    <t>1400€ à 1499€</t>
  </si>
  <si>
    <t>1500€ à 1599€</t>
  </si>
  <si>
    <t>1600€ à 1699€</t>
  </si>
  <si>
    <t>1700€ à 1799€</t>
  </si>
  <si>
    <t>1800€ à 1899€</t>
  </si>
  <si>
    <t>1900€ à 1999€</t>
  </si>
  <si>
    <t>Tranches de montants mensuels</t>
  </si>
  <si>
    <t>Proportion parmi les droits directs contributifs</t>
  </si>
  <si>
    <t>Nombre de pensions au minimum contributif</t>
  </si>
  <si>
    <t>Droits dérivés servis seuls</t>
  </si>
  <si>
    <t>Droits dérivés servis avec un droit direct</t>
  </si>
  <si>
    <t>Ensemble des droits dérivés</t>
  </si>
  <si>
    <t>Bénéficiaires d'un droit dérivé servi avec un droit direct</t>
  </si>
  <si>
    <t>Montant mensuel moyen de base</t>
  </si>
  <si>
    <t>Part du montant de chaque avantage</t>
  </si>
  <si>
    <t>Effectif</t>
  </si>
  <si>
    <t>Total des deux avantages</t>
  </si>
  <si>
    <t>Écart femmes/
hommes</t>
  </si>
  <si>
    <t>au 31 décembre</t>
  </si>
  <si>
    <t>Part des pensions portées au minimum contributif sur l'ensemble des droits directs</t>
  </si>
  <si>
    <t>Évolution du nombre de bénéficiaires du minimum contributif</t>
  </si>
  <si>
    <t>2019 *</t>
  </si>
  <si>
    <t>Nombre de retraités de droit direct contributif</t>
  </si>
  <si>
    <t>Nombre de retraités de droit direct bénéficiaires du minimum contributif</t>
  </si>
  <si>
    <t>Montant moyen
 du droit dérivé</t>
  </si>
  <si>
    <t>Source : SNSP-TSTI.</t>
  </si>
  <si>
    <t>Champ : Retraités (de droit direct et/ou de droit dérivé) du régime général.</t>
  </si>
  <si>
    <t>Note : le montant global est le montant brut total dû par le régime général au retraité, en additionnant ses droits directs et dérivés et ses compléments de pension (dont le minimum vieillesse).</t>
  </si>
  <si>
    <t>Évolution du montant global mensuel moyen servi au 31 décembre pour les retraités de droits directs ayant une carrière complète au régime général(1) (euros courants)</t>
  </si>
  <si>
    <t>Champ : Retraités de droit direct ayant une carrière complète au régime général.</t>
  </si>
  <si>
    <t>(1) Pensions de droit direct attribuées à taux plein et sans prorata de durée d'assurance au régime général.</t>
  </si>
  <si>
    <t>(2) Retraités du régime général - champ : salariés.</t>
  </si>
  <si>
    <t>(3) Rupture de série à la suite de l'intégration du régime des travailleurs indépendants au régime général.</t>
  </si>
  <si>
    <t>Champ : salariés et indépendants – Données non disponibles en 2019 et 2020.</t>
  </si>
  <si>
    <t>Note : le montant global est le montant brut total dû par le régime général au retraité, en additionnant ses droits directs et dérivés et ses compléments de pension (dont le minimum vieillesse).</t>
  </si>
  <si>
    <t>Champ : Retraités (de droit direct et/ou de droit dérivé) du régime général (hors outils de gestion de la Sécurité sociale pour les indépendants jusqu'à fin 2018) au 31/12 de chaque année.</t>
  </si>
  <si>
    <t>* Rupture de série à la suite de l'intégration du régime des travailleurs indépendants au régime général.</t>
  </si>
  <si>
    <t>Répartition des retraités de droit direct</t>
  </si>
  <si>
    <t>selon le montant mensuel moyen de base de droit direct</t>
  </si>
  <si>
    <t>Champ : Retraités de droit direct du régime général (droit direct servi seul ou avec un droit dérivé).</t>
  </si>
  <si>
    <t>Note : le montant de base du droit direct correspond au montant brut de ce droit dû par le régime général (après application des règles de minimum contributif et de maximum), y compris la majoration enfants de 10 %.</t>
  </si>
  <si>
    <t xml:space="preserve">Évolution du nombre de retraités du régime général en paiement au 31 décembre dont la pension de base est portée au minimum contributif						</t>
  </si>
  <si>
    <t>Champ : Retraités du régime général (hors outils de gestion de la Sécurité sociale pour les indépendants jusqu'à fin 2018) au 31/12 de chaque année.</t>
  </si>
  <si>
    <t>Champ : Retraités de droit dérivé du régime général (droit dérivé servi seul ou avec un droit direct).</t>
  </si>
  <si>
    <t>Note : le montant de base du droit dérivé correspond au montant brut de ce droit dû par le régime général (après application des règles de minimum et de maximum), y compris la majoration de la pension de réversion et la majoration enfants de 10 %.</t>
  </si>
  <si>
    <t>Note : le montant de base du droit dérivé correspond au montant brut de ce droit dû par le régime général (après application des règles de minimum et de maximum), y compris la majoration de la pension de réversion et la majoration enfants de 10 %.</t>
  </si>
  <si>
    <t>Champ : Retraités ayant un droit dérivé servi avec un droit direct au régime général.</t>
  </si>
  <si>
    <t>* : Montants bruts après application des règles du minimum et maximum, y compris la majoration pour enfant de 10 % et la majoration de pension de réversion, non compris les autres avantages complémentaires, hors autres régimes de base et complémentaires.</t>
  </si>
  <si>
    <t>Évolution du montant global mensuel moyen servi au 31 décembre (euros courants)</t>
  </si>
  <si>
    <r>
      <t>2019</t>
    </r>
    <r>
      <rPr>
        <vertAlign val="superscript"/>
        <sz val="9"/>
        <color theme="0"/>
        <rFont val="Arial"/>
        <family val="2"/>
      </rPr>
      <t>(2)</t>
    </r>
  </si>
  <si>
    <r>
      <t>2021</t>
    </r>
    <r>
      <rPr>
        <vertAlign val="superscript"/>
        <sz val="9"/>
        <color theme="0"/>
        <rFont val="Arial"/>
        <family val="2"/>
      </rPr>
      <t>(3)</t>
    </r>
  </si>
  <si>
    <t>Bénéficiaires d'un droit dérivé (servi seul ou avec un droit direct)</t>
  </si>
  <si>
    <t>Bénéficiaire d'un droit dérivé servi avec un droit direct</t>
  </si>
  <si>
    <t>Ensemble des retraités</t>
  </si>
  <si>
    <t>Champ : Retraités de droit direct du régime général ayant une pension de base au minimum contributif.</t>
  </si>
  <si>
    <t>Champ : Retraités de droit direct du régime général (hors outils de gestion de la Sécurité sociale pour les indépendants jusqu'à fin 2018) au 31/12 de chaque année.</t>
  </si>
  <si>
    <t>Source : SNSP-TSTI.</t>
  </si>
  <si>
    <t>Source : SNSP et SNSP TSTI.</t>
  </si>
  <si>
    <t>Source : SNSP et SNSP-TSTI.</t>
  </si>
  <si>
    <t>Année</t>
  </si>
  <si>
    <t>Taux de revalorisation</t>
  </si>
  <si>
    <t>Coefficient revalorisation</t>
  </si>
  <si>
    <t>Produit Taux revalorisation 2001-2019</t>
  </si>
  <si>
    <t>Revalorisation cumulée 1/1/2001-1/12/2022</t>
  </si>
  <si>
    <t>En fonction du montant</t>
  </si>
  <si>
    <t>Coeficient moyen pondéré</t>
  </si>
  <si>
    <t>​Inférieur ou égal à 2 000 €</t>
  </si>
  <si>
    <t>Supérieur à 2 000 € et inférieur ou égal à 2 008 €</t>
  </si>
  <si>
    <t>​Supérieur à 2 008 € et inférieur ou égal à 2 012 €</t>
  </si>
  <si>
    <t>Supérieur à 2 012 € et inférieur ou égal à 2 014 €</t>
  </si>
  <si>
    <t>​Supérieur à  2 014 €</t>
  </si>
  <si>
    <t>Source : http://campus.n18.an.cnav/Bareme/Articles/revalorisation_coefficient_revalorisation_retraite_bar.aspx</t>
  </si>
  <si>
    <t xml:space="preserve">Pour 2008, le coefficient est obtenu en multipliant les coefficients des revalorisation de janvier et septembre </t>
  </si>
  <si>
    <t>Pour 2020, plusieurs coefficients de revalorisation étaient existants en fonction du montant servi à chaque pensionnés. Un coefficient moyen pondéré prenant en compte la répartition des retraités en fonction de leur pensions a été crée (1,0099). Ce coefficient sert de base pour les différents calculs d'évolutions aux années suivantes.</t>
  </si>
  <si>
    <t>Taux d'inflation y compris tabac</t>
  </si>
  <si>
    <t>Coefficient</t>
  </si>
  <si>
    <t>Produit Taux revalorisation 2002-2022</t>
  </si>
  <si>
    <t>Années</t>
  </si>
  <si>
    <t>Inflation y compris tabac en glissement annuel entre décembre n et décembre n-1</t>
  </si>
  <si>
    <t>Inflation hors tabac en glissement annuel entre décembre n et décembre n-1</t>
  </si>
  <si>
    <t>Revalorisation de la pension au RG entre décembre n et décembre n-1</t>
  </si>
  <si>
    <t>Source : Législation Cnav pour le coefficient de revalorisation des pensions brutes et l'Insee pour le taux d’inflation (indice des prix à la consommation, hors et y compris tabac en glissement annuel - Ensemble des ménages - France - Base 2015)</t>
  </si>
  <si>
    <t xml:space="preserve">Inflation hors tabac en glissement annuel  (Insee) : </t>
  </si>
  <si>
    <t>https://www.insee.fr/fr/statistiques/serie/001768580</t>
  </si>
  <si>
    <t xml:space="preserve">Inflation y compris tabac en glissement annuel (Insee) : </t>
  </si>
  <si>
    <t>https://www.insee.fr/fr/statistiques/serie/001761313</t>
  </si>
  <si>
    <t>Coefficients de revalorisation des retraites :</t>
  </si>
  <si>
    <t>€ courant</t>
  </si>
  <si>
    <t>Evolution annuelle</t>
  </si>
  <si>
    <t>Coefficient de revalorisation des pensions</t>
  </si>
  <si>
    <t>Inflation</t>
  </si>
  <si>
    <t> 2019*</t>
  </si>
  <si>
    <t>-</t>
  </si>
  <si>
    <t xml:space="preserve">Taux de croissance annuel moyen </t>
  </si>
  <si>
    <t xml:space="preserve">Cumul </t>
  </si>
  <si>
    <t>Taux de croissance annuel moyen</t>
  </si>
  <si>
    <t>Cumul</t>
  </si>
  <si>
    <t>Champ : Retraités de droit direct et de droit dérivé du régime général (hors outils de gestion de la Sécurité sociale pour les indépendants jusqu'à fin 2018)</t>
  </si>
  <si>
    <t xml:space="preserve">* 2019 : rupture de série suite à l'intégration du régime des travailleurs indépendants au régime général </t>
  </si>
  <si>
    <t>Évolution de la revalorisation de la pension au régime général</t>
  </si>
  <si>
    <t xml:space="preserve">Revalorisation de la pension au régime général </t>
  </si>
  <si>
    <t>Évolution des pensions globales moyennes au 31 décembre</t>
  </si>
  <si>
    <t>Source : SNSP et SNSP TI,</t>
  </si>
  <si>
    <t>Source : législation Cnav pour le coefficient de revalorisation des pensions et l'INSEE pour le taux d’inflation (indice des prix à la consommation, hors et y compris tabac en glissement annuel- Ensemble des ménages - France - Base 2015)</t>
  </si>
  <si>
    <t>Retraités bénéficiaires d'un droit dérivé contributif</t>
  </si>
  <si>
    <t>Retraités bénéficiaires d'un droit direct contributif</t>
  </si>
  <si>
    <t xml:space="preserve">Note : pour 2020, la revalorisation de 0,74 % est une moyenne pondérée des revalorisations appliquées dans les différentes tranches de retraite tous régimes (variant de 0,3% à 1%). Pour 2022, la revalorisation est la combinaison de la revalorisation au 1er janvier (1,1 %) et au 1er juillet (4 %), soit 5,14 % au total (1,011*1,04-1). Dans les tableaux, les valeurs sont arrondies pour l’affichage, mais non pour les calculs. </t>
  </si>
  <si>
    <r>
      <t>Note : pour 2020, la revalorisation de 0,74 % est une moyenne pondérée des revalorisations appliquées dans les différentes tranches de retraite tous régimes (variant de 0,3% à 1%). Pour 2022, la revalorisation est la combinaison de la revalorisation au 1</t>
    </r>
    <r>
      <rPr>
        <i/>
        <vertAlign val="superscript"/>
        <sz val="9"/>
        <rFont val="Arial"/>
        <family val="2"/>
      </rPr>
      <t>er</t>
    </r>
    <r>
      <rPr>
        <i/>
        <sz val="9"/>
        <rFont val="Arial"/>
        <family val="2"/>
      </rPr>
      <t xml:space="preserve"> janvier (1,1 %) et au 1</t>
    </r>
    <r>
      <rPr>
        <i/>
        <vertAlign val="superscript"/>
        <sz val="9"/>
        <rFont val="Arial"/>
        <family val="2"/>
      </rPr>
      <t>er</t>
    </r>
    <r>
      <rPr>
        <i/>
        <sz val="9"/>
        <rFont val="Arial"/>
        <family val="2"/>
      </rPr>
      <t xml:space="preserve"> juillet (4 %), soit 5,14 % au total (1,011*1,04-1). Dans les tableaux, les valeurs sont arrondies pour l’affichage, mais non pour les calculs.</t>
    </r>
  </si>
  <si>
    <t>https://legislation.lassuranceretraite.fr/#/portail?menuId=233745f7-8e8d-483a-9ab5-4ba1686cfe7c</t>
  </si>
  <si>
    <r>
      <t>Évolution du montant global mensuel moyen servi au 31 décembre pour les retraités de droits directs ayant une carrière complète au régime général</t>
    </r>
    <r>
      <rPr>
        <b/>
        <vertAlign val="superscript"/>
        <sz val="11"/>
        <color rgb="FF005670"/>
        <rFont val="Arial"/>
        <family val="2"/>
      </rPr>
      <t>(1)</t>
    </r>
    <r>
      <rPr>
        <b/>
        <sz val="11"/>
        <color rgb="FF005670"/>
        <rFont val="Arial"/>
        <family val="2"/>
      </rPr>
      <t xml:space="preserve"> (euros courants)</t>
    </r>
  </si>
  <si>
    <t>Taux d'inflation</t>
  </si>
  <si>
    <t>Évolution du nombre de retraités de droit direct en paiement
 au 31 décembre dont la pension de base est portée au minimum contributif</t>
  </si>
  <si>
    <t>2008*</t>
  </si>
  <si>
    <t>2020 **</t>
  </si>
  <si>
    <t>** Pour 2020, plusieurs coefficients de revalorisation étaient existants en fonction du montant servi à chaque pensionnés. Un coefficient moyen pondéré prenant en compte la répartition des retraités en fonction de leur pensions a été crée (1,0099). Ce coefficient sert de base pour les différents calculs d'évolutions aux années suivantes.</t>
  </si>
  <si>
    <t>* Pour 2008, le coefficient est obtenu en multipliant les revalorisations de janvier et septembre (1,1 % puis 0,8 % soit 1,9 % sur l'année).</t>
  </si>
  <si>
    <t xml:space="preserve">Répartition des montants globaux mensuels servis au 31 décembre 2023, par tranches de montant 											</t>
  </si>
  <si>
    <t xml:space="preserve">Répartition des montants globaux mensuels servis au 31 décembre 2023, par tranches de montant 										</t>
  </si>
  <si>
    <t>Evol 2023/2003</t>
  </si>
  <si>
    <t>Source : https://www.insee.fr/fr/statistiques/7750173</t>
  </si>
  <si>
    <t xml:space="preserve">Inflation : </t>
  </si>
  <si>
    <t>https://www.insee.fr/fr/statistiques/7750173</t>
  </si>
  <si>
    <t>au 31 décembre 2023</t>
  </si>
  <si>
    <t>Montant mensuel moyen des droits dérivés
 au 31 décembre 2023</t>
  </si>
  <si>
    <t>Nombre de retraités du régime général en paiement au 31 décembre 2023 dont la pension de base est portée au minimum contributif</t>
  </si>
  <si>
    <t>Évolution 2023/2022</t>
  </si>
  <si>
    <t>Droits directs contributifs au 31/12/2023</t>
  </si>
  <si>
    <t xml:space="preserve">Montant global mensuel moyen servi au 31 décembre 2023,
selon les droits des retraités				</t>
  </si>
  <si>
    <t xml:space="preserve">Répartition des retraités de droit dérivé selon le montant mensuel moyen de base de droit dérivé
au 31 décembre 2023								</t>
  </si>
  <si>
    <t>Répartition des retraités de droit dérivé selon le montant mensuel moyen de base de droit dérivé
 au 31 décembre 2023</t>
  </si>
  <si>
    <t>Montant mensuels moyens de base* servis aux bénéficiaires d’un droit direct servi avec un droit dérivé au 31 décembre 2023</t>
  </si>
  <si>
    <t>Répartition des retraités de droit direct ou de droit dérivés</t>
  </si>
  <si>
    <t xml:space="preserve">selon le montant mensuel moyen de base </t>
  </si>
  <si>
    <t>Champ : Retraités de droit direct ou de droit dérivé du régime général.</t>
  </si>
  <si>
    <t>Note : le montant de base du droit direct correspond au montant brut de ce droit dû par le régime général (après application des règles de minimum contributif et de maximum), y compris la majoration enfants de 10 % et la majoration exceptionnelle (réforme 2023); le montant de base du droit dérivé correspond au montant brut de ce droit dû par le régime général (après application des règles de minimum et de maximum des pensions de réversion), y compris la majoration enfants de 10 % et la majoration PR.</t>
  </si>
  <si>
    <t>Cumul fin 2003 - fin 2023</t>
  </si>
  <si>
    <t>Évolution  2003-2023 (y c. hausse en 2019 liée à l'inclusion des droits indépendants)</t>
  </si>
  <si>
    <t>Évolution  2003-2023 (hors hausse en 2019 liée à l'inclusion des droits indépendants)</t>
  </si>
  <si>
    <t>€ 2023
(montants corrigés de l'inflation)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</si>
</sst>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 #,##0.00\ &quot;€&quot;_-;\-* #,##0.00\ &quot;€&quot;_-;_-* &quot;-&quot;??\ &quot;€&quot;_-;_-@_-"/>
    <numFmt numFmtId="43" formatCode="_-* #,##0.00_-;\-* #,##0.00_-;_-* &quot;-&quot;??_-;_-@_-"/>
    <numFmt numFmtId="164" formatCode="#,##0\ &quot;€&quot;"/>
    <numFmt numFmtId="165" formatCode="_-* #,##0\ [$€-40C]_-;\-* #,##0\ [$€-40C]_-;_-* &quot;-&quot;??\ [$€-40C]_-;_-@_-"/>
    <numFmt numFmtId="166" formatCode="0.0%"/>
    <numFmt numFmtId="167" formatCode="0&quot;  &quot;"/>
    <numFmt numFmtId="168" formatCode="#,##0.00&quot; €&quot;"/>
    <numFmt numFmtId="169" formatCode="_-* #,##0.00\ _€_-;\-* #,##0.00\ _€_-;_-* &quot;-&quot;??\ _€_-;_-@_-"/>
    <numFmt numFmtId="170" formatCode="_-* #,##0_-;\-* #,##0_-;_-* &quot;-&quot;??_-;_-@_-"/>
    <numFmt numFmtId="171" formatCode="_-* #,##0.000_-;\-* #,##0.000_-;_-* &quot;-&quot;??_-;_-@_-"/>
    <numFmt numFmtId="172" formatCode="0.000"/>
    <numFmt numFmtId="173" formatCode="0.0"/>
    <numFmt numFmtId="174" formatCode="[$€-2]\ #,##0;[Red]\-[$€-2]\ #,##0"/>
    <numFmt numFmtId="175" formatCode="#,##0.00\ &quot;€&quot;"/>
    <numFmt numFmtId="176" formatCode="0.000%"/>
    <numFmt numFmtId="177" formatCode="0.00000"/>
  </numFmts>
  <fonts count="45" x14ac:knownFonts="1">
    <font>
      <sz val="11"/>
      <color theme="1"/>
      <name val="Calibri"/>
      <family val="2"/>
      <scheme val="minor"/>
    </font>
    <font>
      <sz val="11"/>
      <color theme="1"/>
      <name val="Calibri"/>
      <family val="2"/>
      <scheme val="minor"/>
    </font>
    <font>
      <b/>
      <sz val="11"/>
      <color theme="1"/>
      <name val="Calibri"/>
      <family val="2"/>
      <scheme val="minor"/>
    </font>
    <font>
      <sz val="10"/>
      <name val="Helv"/>
    </font>
    <font>
      <b/>
      <sz val="10"/>
      <name val="Arial"/>
      <family val="2"/>
    </font>
    <font>
      <sz val="8"/>
      <name val="Arial"/>
      <family val="2"/>
    </font>
    <font>
      <sz val="8"/>
      <color theme="0"/>
      <name val="Arial"/>
      <family val="2"/>
    </font>
    <font>
      <b/>
      <sz val="9"/>
      <name val="Arial"/>
      <family val="2"/>
    </font>
    <font>
      <sz val="9"/>
      <name val="Arial"/>
      <family val="2"/>
    </font>
    <font>
      <i/>
      <sz val="8"/>
      <name val="Arial"/>
      <family val="2"/>
    </font>
    <font>
      <b/>
      <sz val="8"/>
      <name val="Arial"/>
      <family val="2"/>
    </font>
    <font>
      <sz val="11"/>
      <color theme="0"/>
      <name val="Calibri"/>
      <family val="2"/>
      <scheme val="minor"/>
    </font>
    <font>
      <b/>
      <sz val="11"/>
      <name val="Calibri"/>
      <family val="2"/>
      <scheme val="minor"/>
    </font>
    <font>
      <b/>
      <sz val="12"/>
      <name val="Calibri"/>
      <family val="2"/>
      <scheme val="minor"/>
    </font>
    <font>
      <b/>
      <sz val="12"/>
      <color rgb="FF005670"/>
      <name val="Arial"/>
      <family val="2"/>
    </font>
    <font>
      <b/>
      <sz val="11"/>
      <color theme="1"/>
      <name val="Arial"/>
      <family val="2"/>
    </font>
    <font>
      <sz val="10"/>
      <name val="Arial"/>
      <family val="2"/>
    </font>
    <font>
      <sz val="11"/>
      <color indexed="8"/>
      <name val="Calibri"/>
      <family val="2"/>
    </font>
    <font>
      <i/>
      <sz val="11"/>
      <color theme="1"/>
      <name val="Calibri"/>
      <family val="2"/>
      <scheme val="minor"/>
    </font>
    <font>
      <sz val="10"/>
      <name val="Courier"/>
    </font>
    <font>
      <b/>
      <i/>
      <sz val="11"/>
      <color theme="1"/>
      <name val="Calibri"/>
      <family val="2"/>
      <scheme val="minor"/>
    </font>
    <font>
      <sz val="9"/>
      <color theme="0"/>
      <name val="Arial"/>
      <family val="2"/>
    </font>
    <font>
      <b/>
      <sz val="9"/>
      <color theme="0"/>
      <name val="Arial"/>
      <family val="2"/>
    </font>
    <font>
      <sz val="11"/>
      <name val="Calibri"/>
      <family val="2"/>
      <scheme val="minor"/>
    </font>
    <font>
      <i/>
      <sz val="9"/>
      <color rgb="FF005670"/>
      <name val="Arial"/>
      <family val="2"/>
    </font>
    <font>
      <sz val="11"/>
      <color rgb="FF005670"/>
      <name val="Arial"/>
      <family val="2"/>
    </font>
    <font>
      <sz val="11"/>
      <color theme="1"/>
      <name val="Arial"/>
      <family val="2"/>
    </font>
    <font>
      <vertAlign val="superscript"/>
      <sz val="9"/>
      <color theme="0"/>
      <name val="Arial"/>
      <family val="2"/>
    </font>
    <font>
      <sz val="11"/>
      <color rgb="FFFF0000"/>
      <name val="Calibri"/>
      <family val="2"/>
      <scheme val="minor"/>
    </font>
    <font>
      <i/>
      <sz val="8"/>
      <color theme="1"/>
      <name val="Calibri"/>
      <family val="2"/>
      <scheme val="minor"/>
    </font>
    <font>
      <sz val="8"/>
      <color theme="1"/>
      <name val="Calibri"/>
      <family val="2"/>
      <scheme val="minor"/>
    </font>
    <font>
      <u/>
      <sz val="11"/>
      <color theme="10"/>
      <name val="Calibri"/>
      <family val="2"/>
      <scheme val="minor"/>
    </font>
    <font>
      <i/>
      <sz val="9"/>
      <color theme="1"/>
      <name val="Arial"/>
      <family val="2"/>
    </font>
    <font>
      <i/>
      <sz val="9"/>
      <name val="Arial"/>
      <family val="2"/>
    </font>
    <font>
      <i/>
      <vertAlign val="superscript"/>
      <sz val="9"/>
      <name val="Arial"/>
      <family val="2"/>
    </font>
    <font>
      <b/>
      <sz val="11"/>
      <color rgb="FF005670"/>
      <name val="Arial"/>
      <family val="2"/>
    </font>
    <font>
      <b/>
      <vertAlign val="superscript"/>
      <sz val="11"/>
      <color rgb="FF005670"/>
      <name val="Arial"/>
      <family val="2"/>
    </font>
    <font>
      <sz val="10"/>
      <color theme="1"/>
      <name val="Arial"/>
      <family val="2"/>
    </font>
    <font>
      <b/>
      <sz val="11"/>
      <color rgb="FFFF0000"/>
      <name val="Calibri"/>
      <family val="2"/>
      <scheme val="minor"/>
    </font>
    <font>
      <b/>
      <sz val="11"/>
      <color theme="0"/>
      <name val="Calibri"/>
      <family val="2"/>
      <scheme val="minor"/>
    </font>
    <font>
      <b/>
      <i/>
      <sz val="11"/>
      <color theme="0"/>
      <name val="Calibri"/>
      <family val="2"/>
      <scheme val="minor"/>
    </font>
    <font>
      <i/>
      <sz val="11"/>
      <color theme="0"/>
      <name val="Calibri"/>
      <family val="2"/>
      <scheme val="minor"/>
    </font>
    <font>
      <i/>
      <sz val="8"/>
      <color theme="0"/>
      <name val="Calibri"/>
      <family val="2"/>
      <scheme val="minor"/>
    </font>
    <font>
      <b/>
      <sz val="8"/>
      <color theme="0"/>
      <name val="Arial"/>
      <family val="2"/>
    </font>
    <font>
      <sz val="10"/>
      <color theme="0"/>
      <name val="Arial"/>
      <family val="2"/>
    </font>
  </fonts>
  <fills count="10">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4.9989318521683403E-2"/>
      </right>
      <top style="thin">
        <color indexed="64"/>
      </top>
      <bottom/>
      <diagonal/>
    </border>
    <border>
      <left style="thin">
        <color theme="0" tint="-4.9989318521683403E-2"/>
      </left>
      <right style="thin">
        <color theme="0" tint="-4.9989318521683403E-2"/>
      </right>
      <top style="thin">
        <color indexed="64"/>
      </top>
      <bottom/>
      <diagonal/>
    </border>
    <border>
      <left style="thin">
        <color theme="0" tint="-4.9989318521683403E-2"/>
      </left>
      <right style="thin">
        <color indexed="64"/>
      </right>
      <top style="thin">
        <color indexed="64"/>
      </top>
      <bottom/>
      <diagonal/>
    </border>
    <border>
      <left style="thin">
        <color indexed="64"/>
      </left>
      <right style="thin">
        <color theme="0" tint="-4.9989318521683403E-2"/>
      </right>
      <top/>
      <bottom/>
      <diagonal/>
    </border>
    <border>
      <left style="thin">
        <color theme="0" tint="-4.9989318521683403E-2"/>
      </left>
      <right style="thin">
        <color theme="0" tint="-4.9989318521683403E-2"/>
      </right>
      <top/>
      <bottom/>
      <diagonal/>
    </border>
    <border>
      <left style="thin">
        <color theme="0" tint="-4.9989318521683403E-2"/>
      </left>
      <right style="thin">
        <color indexed="64"/>
      </right>
      <top/>
      <bottom/>
      <diagonal/>
    </border>
  </borders>
  <cellStyleXfs count="16">
    <xf numFmtId="0" fontId="0" fillId="0" borderId="0"/>
    <xf numFmtId="9" fontId="1" fillId="0" borderId="0" applyFont="0" applyFill="0" applyBorder="0" applyAlignment="0" applyProtection="0"/>
    <xf numFmtId="0" fontId="3" fillId="0" borderId="0"/>
    <xf numFmtId="0" fontId="8" fillId="0" borderId="0"/>
    <xf numFmtId="0" fontId="3" fillId="0" borderId="0"/>
    <xf numFmtId="0" fontId="11" fillId="5" borderId="0" applyNumberFormat="0" applyBorder="0" applyAlignment="0" applyProtection="0"/>
    <xf numFmtId="0" fontId="16" fillId="0" borderId="0"/>
    <xf numFmtId="44" fontId="17" fillId="0" borderId="0" applyFont="0" applyFill="0" applyBorder="0" applyAlignment="0" applyProtection="0"/>
    <xf numFmtId="9" fontId="17" fillId="0" borderId="0" applyFont="0" applyFill="0" applyBorder="0" applyAlignment="0" applyProtection="0"/>
    <xf numFmtId="169" fontId="1" fillId="0" borderId="0" applyFont="0" applyFill="0" applyBorder="0" applyAlignment="0" applyProtection="0"/>
    <xf numFmtId="0" fontId="19" fillId="0" borderId="0"/>
    <xf numFmtId="9" fontId="3" fillId="0" borderId="0" applyFont="0" applyFill="0" applyBorder="0" applyAlignment="0" applyProtection="0"/>
    <xf numFmtId="43" fontId="1" fillId="0" borderId="0" applyFont="0" applyFill="0" applyBorder="0" applyAlignment="0" applyProtection="0"/>
    <xf numFmtId="44" fontId="17" fillId="0" borderId="0" applyFont="0" applyFill="0" applyBorder="0" applyAlignment="0" applyProtection="0"/>
    <xf numFmtId="43" fontId="1" fillId="0" borderId="0" applyFont="0" applyFill="0" applyBorder="0" applyAlignment="0" applyProtection="0"/>
    <xf numFmtId="0" fontId="31" fillId="0" borderId="0" applyNumberFormat="0" applyFill="0" applyBorder="0" applyAlignment="0" applyProtection="0"/>
  </cellStyleXfs>
  <cellXfs count="544">
    <xf numFmtId="0" fontId="0" fillId="0" borderId="0" xfId="0"/>
    <xf numFmtId="0" fontId="0" fillId="2" borderId="0" xfId="0" applyFill="1"/>
    <xf numFmtId="0" fontId="0" fillId="0" borderId="4" xfId="0" applyBorder="1"/>
    <xf numFmtId="0" fontId="2" fillId="0" borderId="5" xfId="0" applyFont="1" applyBorder="1"/>
    <xf numFmtId="164" fontId="2" fillId="0" borderId="4" xfId="0" applyNumberFormat="1" applyFont="1" applyBorder="1"/>
    <xf numFmtId="164" fontId="2" fillId="0" borderId="0" xfId="0" applyNumberFormat="1" applyFont="1"/>
    <xf numFmtId="164" fontId="2" fillId="0" borderId="5" xfId="0" applyNumberFormat="1" applyFont="1" applyBorder="1"/>
    <xf numFmtId="0" fontId="0" fillId="2" borderId="0" xfId="0" applyFill="1" applyAlignment="1">
      <alignment vertical="center"/>
    </xf>
    <xf numFmtId="0" fontId="5" fillId="2" borderId="0" xfId="0" applyFont="1" applyFill="1" applyAlignment="1">
      <alignment vertical="center"/>
    </xf>
    <xf numFmtId="0" fontId="5" fillId="2" borderId="0" xfId="0" applyFont="1" applyFill="1" applyAlignment="1">
      <alignment horizontal="center" vertical="center"/>
    </xf>
    <xf numFmtId="0" fontId="4" fillId="0" borderId="0" xfId="0" applyFont="1"/>
    <xf numFmtId="0" fontId="0" fillId="0" borderId="0" xfId="0" applyAlignment="1">
      <alignment horizontal="center"/>
    </xf>
    <xf numFmtId="0" fontId="5" fillId="0" borderId="0" xfId="3" applyFont="1"/>
    <xf numFmtId="0" fontId="5" fillId="0" borderId="0" xfId="3" applyFont="1" applyAlignment="1">
      <alignment horizontal="right"/>
    </xf>
    <xf numFmtId="3" fontId="5" fillId="0" borderId="0" xfId="3" applyNumberFormat="1" applyFont="1"/>
    <xf numFmtId="3" fontId="0" fillId="0" borderId="0" xfId="0" applyNumberFormat="1"/>
    <xf numFmtId="10" fontId="0" fillId="0" borderId="0" xfId="1" applyNumberFormat="1" applyFont="1"/>
    <xf numFmtId="166" fontId="0" fillId="0" borderId="0" xfId="1" applyNumberFormat="1" applyFont="1"/>
    <xf numFmtId="10" fontId="0" fillId="0" borderId="0" xfId="0" applyNumberFormat="1"/>
    <xf numFmtId="0" fontId="5" fillId="2" borderId="0" xfId="4" applyFont="1" applyFill="1"/>
    <xf numFmtId="0" fontId="4" fillId="2" borderId="0" xfId="4" applyFont="1" applyFill="1"/>
    <xf numFmtId="0" fontId="7" fillId="2" borderId="0" xfId="4" applyFont="1" applyFill="1" applyAlignment="1">
      <alignment vertical="center"/>
    </xf>
    <xf numFmtId="0" fontId="5" fillId="2" borderId="0" xfId="4" applyFont="1" applyFill="1" applyAlignment="1">
      <alignment vertical="center"/>
    </xf>
    <xf numFmtId="0" fontId="5" fillId="2" borderId="0" xfId="3" applyFont="1" applyFill="1" applyAlignment="1">
      <alignment horizontal="center" vertical="center"/>
    </xf>
    <xf numFmtId="0" fontId="5" fillId="2" borderId="0" xfId="3" applyFont="1" applyFill="1" applyAlignment="1">
      <alignment horizontal="centerContinuous" vertical="center"/>
    </xf>
    <xf numFmtId="0" fontId="5" fillId="2" borderId="0" xfId="3" applyFont="1" applyFill="1"/>
    <xf numFmtId="0" fontId="5" fillId="2" borderId="0" xfId="3" applyFont="1" applyFill="1" applyAlignment="1">
      <alignment horizontal="right"/>
    </xf>
    <xf numFmtId="167" fontId="0" fillId="2" borderId="0" xfId="0" applyNumberFormat="1" applyFill="1" applyAlignment="1">
      <alignment horizontal="center"/>
    </xf>
    <xf numFmtId="165" fontId="5" fillId="2" borderId="0" xfId="3" applyNumberFormat="1" applyFont="1" applyFill="1" applyAlignment="1">
      <alignment vertical="center"/>
    </xf>
    <xf numFmtId="0" fontId="8" fillId="2" borderId="0" xfId="3" applyFill="1" applyAlignment="1">
      <alignment horizontal="center"/>
    </xf>
    <xf numFmtId="4" fontId="0" fillId="2" borderId="0" xfId="0" applyNumberFormat="1" applyFill="1"/>
    <xf numFmtId="3" fontId="0" fillId="2" borderId="0" xfId="0" applyNumberFormat="1" applyFill="1"/>
    <xf numFmtId="3" fontId="5" fillId="2" borderId="0" xfId="3" applyNumberFormat="1" applyFont="1" applyFill="1"/>
    <xf numFmtId="10" fontId="0" fillId="2" borderId="0" xfId="0" applyNumberFormat="1" applyFill="1"/>
    <xf numFmtId="0" fontId="0" fillId="2" borderId="4" xfId="0" applyFill="1" applyBorder="1"/>
    <xf numFmtId="0" fontId="0" fillId="2" borderId="0" xfId="0" applyFill="1" applyBorder="1"/>
    <xf numFmtId="3" fontId="5" fillId="2" borderId="0" xfId="3" applyNumberFormat="1" applyFont="1" applyFill="1" applyBorder="1"/>
    <xf numFmtId="0" fontId="11" fillId="2" borderId="0" xfId="0" applyFont="1" applyFill="1"/>
    <xf numFmtId="167" fontId="11" fillId="0" borderId="0" xfId="0" applyNumberFormat="1" applyFont="1" applyAlignment="1">
      <alignment horizontal="center"/>
    </xf>
    <xf numFmtId="165" fontId="6" fillId="0" borderId="0" xfId="3" applyNumberFormat="1" applyFont="1" applyAlignment="1">
      <alignment vertical="center"/>
    </xf>
    <xf numFmtId="165" fontId="6" fillId="2" borderId="0" xfId="3" applyNumberFormat="1" applyFont="1" applyFill="1" applyAlignment="1">
      <alignment vertical="center"/>
    </xf>
    <xf numFmtId="0" fontId="11" fillId="2" borderId="0" xfId="0" applyFont="1" applyFill="1" applyAlignment="1">
      <alignment vertical="center"/>
    </xf>
    <xf numFmtId="0" fontId="12" fillId="2" borderId="0" xfId="0" applyFont="1" applyFill="1" applyAlignment="1">
      <alignment horizontal="center" vertical="center"/>
    </xf>
    <xf numFmtId="0" fontId="13" fillId="2" borderId="0" xfId="0" applyFont="1" applyFill="1" applyAlignment="1">
      <alignment horizontal="left" vertical="center"/>
    </xf>
    <xf numFmtId="166" fontId="0" fillId="2" borderId="5" xfId="0" applyNumberFormat="1" applyFill="1" applyBorder="1" applyAlignment="1">
      <alignment vertical="center"/>
    </xf>
    <xf numFmtId="3" fontId="0" fillId="2" borderId="0" xfId="0" applyNumberFormat="1" applyFill="1" applyAlignment="1">
      <alignment vertical="center"/>
    </xf>
    <xf numFmtId="3" fontId="0" fillId="2" borderId="4" xfId="0" applyNumberFormat="1" applyFill="1" applyBorder="1" applyAlignment="1">
      <alignment vertical="center"/>
    </xf>
    <xf numFmtId="166" fontId="0" fillId="2" borderId="0" xfId="0" applyNumberFormat="1" applyFill="1" applyAlignment="1">
      <alignment vertical="center"/>
    </xf>
    <xf numFmtId="0" fontId="0" fillId="2" borderId="8" xfId="0" applyFill="1" applyBorder="1"/>
    <xf numFmtId="0" fontId="5" fillId="0" borderId="0" xfId="3" applyFont="1" applyAlignment="1">
      <alignment horizontal="center" vertical="center"/>
    </xf>
    <xf numFmtId="0" fontId="5" fillId="0" borderId="0" xfId="3" applyFont="1" applyAlignment="1">
      <alignment horizontal="centerContinuous" vertical="center"/>
    </xf>
    <xf numFmtId="4" fontId="0" fillId="0" borderId="0" xfId="0" applyNumberFormat="1"/>
    <xf numFmtId="9" fontId="0" fillId="0" borderId="0" xfId="0" applyNumberFormat="1"/>
    <xf numFmtId="0" fontId="0" fillId="0" borderId="0" xfId="0" applyAlignment="1">
      <alignment vertical="center"/>
    </xf>
    <xf numFmtId="0" fontId="11" fillId="0" borderId="0" xfId="0" applyFont="1"/>
    <xf numFmtId="0" fontId="11" fillId="0" borderId="0" xfId="0" applyFont="1" applyAlignment="1">
      <alignment vertical="center"/>
    </xf>
    <xf numFmtId="0" fontId="15" fillId="2" borderId="0" xfId="0" applyFont="1" applyFill="1" applyAlignment="1">
      <alignment horizontal="center" vertical="center"/>
    </xf>
    <xf numFmtId="0" fontId="0" fillId="2" borderId="9" xfId="0" applyFill="1" applyBorder="1" applyAlignment="1">
      <alignment wrapText="1"/>
    </xf>
    <xf numFmtId="0" fontId="0" fillId="0" borderId="11" xfId="0" applyBorder="1" applyAlignment="1">
      <alignment horizontal="center" vertical="center" wrapText="1"/>
    </xf>
    <xf numFmtId="164" fontId="0" fillId="2" borderId="11" xfId="0" applyNumberFormat="1" applyFill="1" applyBorder="1" applyAlignment="1">
      <alignment horizontal="right"/>
    </xf>
    <xf numFmtId="166" fontId="0" fillId="2" borderId="11" xfId="0" applyNumberFormat="1" applyFill="1" applyBorder="1" applyAlignment="1">
      <alignment horizontal="right"/>
    </xf>
    <xf numFmtId="0" fontId="0" fillId="0" borderId="6" xfId="0" applyBorder="1" applyAlignment="1">
      <alignment horizontal="center" vertical="center" wrapText="1"/>
    </xf>
    <xf numFmtId="164" fontId="0" fillId="2" borderId="6" xfId="0" applyNumberFormat="1" applyFill="1" applyBorder="1" applyAlignment="1">
      <alignment horizontal="right"/>
    </xf>
    <xf numFmtId="15" fontId="0" fillId="2" borderId="0" xfId="0" applyNumberFormat="1" applyFill="1"/>
    <xf numFmtId="0" fontId="20" fillId="0" borderId="5" xfId="0" applyFont="1" applyBorder="1"/>
    <xf numFmtId="164" fontId="0" fillId="2" borderId="0" xfId="0" applyNumberFormat="1" applyFill="1"/>
    <xf numFmtId="164" fontId="18" fillId="0" borderId="5" xfId="0" applyNumberFormat="1" applyFont="1" applyBorder="1"/>
    <xf numFmtId="9" fontId="18" fillId="0" borderId="5" xfId="1" applyFont="1" applyBorder="1"/>
    <xf numFmtId="165" fontId="5" fillId="2" borderId="0" xfId="0" applyNumberFormat="1" applyFont="1" applyFill="1" applyAlignment="1">
      <alignment vertical="center"/>
    </xf>
    <xf numFmtId="166" fontId="5" fillId="2" borderId="0" xfId="1" applyNumberFormat="1" applyFont="1" applyFill="1" applyAlignment="1">
      <alignment vertical="center"/>
    </xf>
    <xf numFmtId="0" fontId="6" fillId="0" borderId="0" xfId="0" applyFont="1" applyFill="1" applyBorder="1" applyAlignment="1">
      <alignment vertical="center"/>
    </xf>
    <xf numFmtId="165" fontId="21" fillId="0" borderId="0" xfId="0" applyNumberFormat="1" applyFont="1" applyFill="1" applyBorder="1" applyAlignment="1">
      <alignment horizontal="right" vertical="center"/>
    </xf>
    <xf numFmtId="165" fontId="22" fillId="0" borderId="0" xfId="0" applyNumberFormat="1" applyFont="1" applyFill="1" applyBorder="1" applyAlignment="1">
      <alignment horizontal="right" vertical="center"/>
    </xf>
    <xf numFmtId="9" fontId="6" fillId="0" borderId="0" xfId="1" applyFont="1" applyFill="1" applyBorder="1" applyAlignment="1">
      <alignment vertical="center"/>
    </xf>
    <xf numFmtId="165" fontId="6" fillId="0" borderId="0" xfId="0" applyNumberFormat="1" applyFont="1" applyFill="1" applyBorder="1" applyAlignment="1">
      <alignment vertical="center"/>
    </xf>
    <xf numFmtId="0" fontId="24" fillId="0" borderId="0" xfId="0" applyFont="1" applyAlignment="1">
      <alignment horizontal="left" vertical="center" wrapText="1"/>
    </xf>
    <xf numFmtId="0" fontId="18" fillId="2" borderId="0" xfId="0" applyFont="1" applyFill="1" applyAlignment="1">
      <alignment horizontal="center" vertical="center"/>
    </xf>
    <xf numFmtId="170" fontId="18" fillId="2" borderId="0" xfId="12" applyNumberFormat="1" applyFont="1" applyFill="1" applyAlignment="1">
      <alignment horizontal="center" vertical="center"/>
    </xf>
    <xf numFmtId="166" fontId="0" fillId="2" borderId="6" xfId="0" applyNumberFormat="1" applyFill="1" applyBorder="1" applyAlignment="1">
      <alignment horizontal="right"/>
    </xf>
    <xf numFmtId="0" fontId="9" fillId="2" borderId="0" xfId="0" applyFont="1" applyFill="1" applyBorder="1" applyAlignment="1">
      <alignment horizontal="left" vertical="center" wrapText="1"/>
    </xf>
    <xf numFmtId="0" fontId="9" fillId="2" borderId="0" xfId="0" applyFont="1" applyFill="1" applyAlignment="1">
      <alignment horizontal="left" vertical="top" wrapText="1"/>
    </xf>
    <xf numFmtId="0" fontId="0" fillId="0" borderId="0" xfId="0"/>
    <xf numFmtId="0" fontId="24" fillId="0" borderId="0" xfId="0" applyFont="1" applyAlignment="1">
      <alignment horizontal="justify" vertical="center"/>
    </xf>
    <xf numFmtId="0" fontId="5" fillId="2" borderId="0" xfId="0" applyFont="1" applyFill="1" applyAlignment="1">
      <alignment vertical="center"/>
    </xf>
    <xf numFmtId="0" fontId="5" fillId="2" borderId="0" xfId="0" applyFont="1" applyFill="1" applyAlignment="1">
      <alignment horizontal="center" vertical="center"/>
    </xf>
    <xf numFmtId="0" fontId="5" fillId="2" borderId="0" xfId="0" applyFont="1" applyFill="1" applyAlignment="1">
      <alignment vertical="center"/>
    </xf>
    <xf numFmtId="0" fontId="24" fillId="0" borderId="0" xfId="0" applyFont="1" applyAlignment="1">
      <alignment horizontal="left" vertical="center" wrapText="1"/>
    </xf>
    <xf numFmtId="0" fontId="26" fillId="2" borderId="0" xfId="0" applyFont="1" applyFill="1"/>
    <xf numFmtId="0" fontId="5" fillId="2" borderId="0" xfId="4" applyFont="1" applyFill="1" applyAlignment="1">
      <alignment vertical="center"/>
    </xf>
    <xf numFmtId="0" fontId="4" fillId="2" borderId="0" xfId="0" applyFont="1" applyFill="1"/>
    <xf numFmtId="0" fontId="4" fillId="2" borderId="0" xfId="3" applyFont="1" applyFill="1" applyAlignment="1">
      <alignment horizontal="center"/>
    </xf>
    <xf numFmtId="0" fontId="0" fillId="0" borderId="0" xfId="0"/>
    <xf numFmtId="0" fontId="0" fillId="0" borderId="0" xfId="0"/>
    <xf numFmtId="0" fontId="25" fillId="2" borderId="0" xfId="0" applyFont="1" applyFill="1"/>
    <xf numFmtId="0" fontId="24" fillId="2" borderId="0" xfId="0" applyFont="1" applyFill="1"/>
    <xf numFmtId="0" fontId="0" fillId="0" borderId="0" xfId="0"/>
    <xf numFmtId="0" fontId="24" fillId="0" borderId="0" xfId="0" applyFont="1" applyAlignment="1">
      <alignment horizontal="justify" vertical="center"/>
    </xf>
    <xf numFmtId="1" fontId="21" fillId="0" borderId="0" xfId="0" applyNumberFormat="1" applyFont="1" applyFill="1" applyBorder="1" applyAlignment="1">
      <alignment horizontal="center" vertical="center"/>
    </xf>
    <xf numFmtId="1" fontId="22" fillId="0" borderId="0" xfId="0" applyNumberFormat="1" applyFont="1" applyFill="1" applyBorder="1" applyAlignment="1">
      <alignment horizontal="center" vertical="center"/>
    </xf>
    <xf numFmtId="164" fontId="2" fillId="0" borderId="5" xfId="0" applyNumberFormat="1" applyFont="1" applyFill="1" applyBorder="1"/>
    <xf numFmtId="9" fontId="18" fillId="0" borderId="5" xfId="1" applyFont="1" applyFill="1" applyBorder="1"/>
    <xf numFmtId="0" fontId="24" fillId="0" borderId="0" xfId="0" applyFont="1"/>
    <xf numFmtId="0" fontId="14" fillId="0" borderId="0" xfId="0" applyFont="1" applyAlignment="1">
      <alignment horizontal="center" vertical="center"/>
    </xf>
    <xf numFmtId="9" fontId="5" fillId="2" borderId="0" xfId="1" applyFont="1" applyFill="1" applyAlignment="1">
      <alignment vertical="center"/>
    </xf>
    <xf numFmtId="166" fontId="0" fillId="2" borderId="0" xfId="1" applyNumberFormat="1" applyFont="1" applyFill="1" applyBorder="1"/>
    <xf numFmtId="0" fontId="0" fillId="2" borderId="5" xfId="0" applyFill="1" applyBorder="1"/>
    <xf numFmtId="0" fontId="30" fillId="2" borderId="0" xfId="0" applyFont="1" applyFill="1"/>
    <xf numFmtId="166" fontId="0" fillId="2" borderId="8" xfId="0" applyNumberFormat="1" applyFill="1" applyBorder="1"/>
    <xf numFmtId="0" fontId="0" fillId="2" borderId="9" xfId="0" applyFill="1" applyBorder="1"/>
    <xf numFmtId="172" fontId="0" fillId="2" borderId="0" xfId="0" applyNumberFormat="1" applyFill="1"/>
    <xf numFmtId="0" fontId="0" fillId="3" borderId="11" xfId="0" applyFill="1" applyBorder="1" applyAlignment="1">
      <alignment horizontal="center"/>
    </xf>
    <xf numFmtId="166" fontId="23" fillId="0" borderId="0" xfId="0" applyNumberFormat="1" applyFont="1" applyAlignment="1">
      <alignment horizontal="center"/>
    </xf>
    <xf numFmtId="166" fontId="0" fillId="0" borderId="0" xfId="0" applyNumberFormat="1" applyAlignment="1">
      <alignment horizontal="center"/>
    </xf>
    <xf numFmtId="166" fontId="0" fillId="0" borderId="5" xfId="0" applyNumberFormat="1" applyBorder="1" applyAlignment="1">
      <alignment horizontal="center"/>
    </xf>
    <xf numFmtId="172" fontId="23" fillId="2" borderId="0" xfId="0" applyNumberFormat="1" applyFont="1" applyFill="1" applyAlignment="1">
      <alignment horizontal="center"/>
    </xf>
    <xf numFmtId="173" fontId="0" fillId="2" borderId="0" xfId="0" applyNumberFormat="1" applyFill="1"/>
    <xf numFmtId="166" fontId="23" fillId="4" borderId="0" xfId="0" applyNumberFormat="1" applyFont="1" applyFill="1" applyAlignment="1">
      <alignment horizontal="center"/>
    </xf>
    <xf numFmtId="166" fontId="0" fillId="4" borderId="0" xfId="0" applyNumberFormat="1" applyFill="1" applyAlignment="1">
      <alignment horizontal="center"/>
    </xf>
    <xf numFmtId="166" fontId="0" fillId="4" borderId="5" xfId="0" applyNumberFormat="1" applyFill="1" applyBorder="1" applyAlignment="1">
      <alignment horizontal="center"/>
    </xf>
    <xf numFmtId="166" fontId="23" fillId="2" borderId="0" xfId="0" applyNumberFormat="1" applyFont="1" applyFill="1" applyAlignment="1">
      <alignment horizontal="center"/>
    </xf>
    <xf numFmtId="166" fontId="0" fillId="2" borderId="0" xfId="0" applyNumberFormat="1" applyFill="1" applyAlignment="1">
      <alignment horizontal="center"/>
    </xf>
    <xf numFmtId="166" fontId="0" fillId="2" borderId="5" xfId="0" applyNumberFormat="1" applyFill="1" applyBorder="1" applyAlignment="1">
      <alignment horizontal="center"/>
    </xf>
    <xf numFmtId="172" fontId="28" fillId="2" borderId="0" xfId="0" applyNumberFormat="1" applyFont="1" applyFill="1"/>
    <xf numFmtId="166" fontId="0" fillId="2" borderId="0" xfId="0" applyNumberFormat="1" applyFill="1"/>
    <xf numFmtId="0" fontId="32" fillId="2" borderId="0" xfId="0" applyFont="1" applyFill="1" applyAlignment="1">
      <alignment horizontal="left" vertical="center"/>
    </xf>
    <xf numFmtId="0" fontId="31" fillId="0" borderId="0" xfId="15"/>
    <xf numFmtId="0" fontId="31" fillId="2" borderId="0" xfId="15" applyFill="1"/>
    <xf numFmtId="175" fontId="0" fillId="2" borderId="0" xfId="0" applyNumberFormat="1" applyFill="1"/>
    <xf numFmtId="166" fontId="0" fillId="2" borderId="5" xfId="0" applyNumberFormat="1" applyFill="1" applyBorder="1"/>
    <xf numFmtId="10" fontId="0" fillId="2" borderId="5" xfId="0" applyNumberFormat="1" applyFill="1" applyBorder="1"/>
    <xf numFmtId="166" fontId="0" fillId="2" borderId="5" xfId="1" applyNumberFormat="1" applyFont="1" applyFill="1" applyBorder="1"/>
    <xf numFmtId="172" fontId="0" fillId="2" borderId="5" xfId="0" applyNumberFormat="1" applyFill="1" applyBorder="1"/>
    <xf numFmtId="166" fontId="2" fillId="2" borderId="6" xfId="0" applyNumberFormat="1" applyFont="1" applyFill="1" applyBorder="1"/>
    <xf numFmtId="0" fontId="2" fillId="2" borderId="8" xfId="0" applyFont="1" applyFill="1" applyBorder="1"/>
    <xf numFmtId="166" fontId="2" fillId="2" borderId="9" xfId="0" applyNumberFormat="1" applyFont="1" applyFill="1" applyBorder="1"/>
    <xf numFmtId="176" fontId="0" fillId="2" borderId="0" xfId="0" applyNumberFormat="1" applyFill="1"/>
    <xf numFmtId="0" fontId="0" fillId="2" borderId="0" xfId="0" applyFill="1" applyAlignment="1">
      <alignment horizontal="center"/>
    </xf>
    <xf numFmtId="172" fontId="0" fillId="2" borderId="8" xfId="0" applyNumberFormat="1" applyFill="1" applyBorder="1"/>
    <xf numFmtId="172" fontId="0" fillId="0" borderId="11" xfId="0" applyNumberFormat="1" applyBorder="1"/>
    <xf numFmtId="172" fontId="0" fillId="2" borderId="11" xfId="0" applyNumberFormat="1" applyFill="1" applyBorder="1"/>
    <xf numFmtId="10" fontId="0" fillId="2" borderId="0" xfId="1" applyNumberFormat="1" applyFont="1" applyFill="1"/>
    <xf numFmtId="0" fontId="2" fillId="0" borderId="1" xfId="0" applyFont="1" applyFill="1" applyBorder="1" applyAlignment="1">
      <alignment vertical="top" wrapText="1"/>
    </xf>
    <xf numFmtId="0" fontId="2" fillId="0" borderId="2" xfId="0" applyFont="1" applyFill="1" applyBorder="1" applyAlignment="1">
      <alignment vertical="top" wrapText="1"/>
    </xf>
    <xf numFmtId="0" fontId="2" fillId="0" borderId="4" xfId="0" applyFont="1" applyFill="1" applyBorder="1"/>
    <xf numFmtId="0" fontId="2" fillId="0" borderId="0" xfId="0" applyFont="1" applyFill="1" applyBorder="1"/>
    <xf numFmtId="0" fontId="2" fillId="0" borderId="4" xfId="0" applyFont="1" applyFill="1" applyBorder="1" applyAlignment="1">
      <alignment vertical="top" wrapText="1"/>
    </xf>
    <xf numFmtId="0" fontId="2" fillId="0" borderId="0" xfId="0" applyFont="1" applyFill="1" applyBorder="1" applyAlignment="1">
      <alignment vertical="top" wrapText="1"/>
    </xf>
    <xf numFmtId="177" fontId="0" fillId="2" borderId="0" xfId="0" applyNumberFormat="1" applyFill="1"/>
    <xf numFmtId="0" fontId="33" fillId="2" borderId="0" xfId="0" applyFont="1" applyFill="1"/>
    <xf numFmtId="164" fontId="33" fillId="2" borderId="0" xfId="4" applyNumberFormat="1" applyFont="1" applyFill="1" applyAlignment="1">
      <alignment horizontal="center" vertical="center"/>
    </xf>
    <xf numFmtId="0" fontId="32" fillId="2" borderId="0" xfId="0" applyFont="1" applyFill="1"/>
    <xf numFmtId="175" fontId="33" fillId="2" borderId="0" xfId="4" applyNumberFormat="1" applyFont="1" applyFill="1" applyAlignment="1">
      <alignment horizontal="right" vertical="center"/>
    </xf>
    <xf numFmtId="0" fontId="32" fillId="2" borderId="4" xfId="0" applyFont="1" applyFill="1" applyBorder="1"/>
    <xf numFmtId="164" fontId="28" fillId="0" borderId="4" xfId="0" applyNumberFormat="1" applyFont="1" applyBorder="1"/>
    <xf numFmtId="164" fontId="28" fillId="0" borderId="0" xfId="0" applyNumberFormat="1" applyFont="1"/>
    <xf numFmtId="164" fontId="38" fillId="0" borderId="5" xfId="0" applyNumberFormat="1" applyFont="1" applyBorder="1"/>
    <xf numFmtId="164" fontId="0" fillId="0" borderId="4" xfId="0" applyNumberFormat="1" applyFont="1" applyBorder="1"/>
    <xf numFmtId="164" fontId="0" fillId="0" borderId="0" xfId="0" applyNumberFormat="1" applyFont="1"/>
    <xf numFmtId="164" fontId="0" fillId="0" borderId="4" xfId="0" applyNumberFormat="1" applyFont="1" applyFill="1" applyBorder="1"/>
    <xf numFmtId="164" fontId="0" fillId="0" borderId="0" xfId="0" applyNumberFormat="1" applyFont="1" applyFill="1"/>
    <xf numFmtId="0" fontId="28" fillId="2" borderId="0" xfId="0" applyFont="1" applyFill="1"/>
    <xf numFmtId="166" fontId="0" fillId="2" borderId="7" xfId="0" applyNumberFormat="1" applyFill="1" applyBorder="1" applyAlignment="1">
      <alignment horizontal="center"/>
    </xf>
    <xf numFmtId="166" fontId="0" fillId="2" borderId="8" xfId="0" applyNumberFormat="1" applyFill="1" applyBorder="1" applyAlignment="1">
      <alignment horizontal="center"/>
    </xf>
    <xf numFmtId="166" fontId="0" fillId="2" borderId="9" xfId="0" applyNumberFormat="1" applyFill="1" applyBorder="1" applyAlignment="1">
      <alignment horizontal="center"/>
    </xf>
    <xf numFmtId="166" fontId="0" fillId="4" borderId="4" xfId="0" applyNumberFormat="1" applyFill="1" applyBorder="1" applyAlignment="1">
      <alignment horizontal="center"/>
    </xf>
    <xf numFmtId="166" fontId="0" fillId="4" borderId="0" xfId="0" applyNumberFormat="1" applyFill="1" applyBorder="1" applyAlignment="1">
      <alignment horizontal="center"/>
    </xf>
    <xf numFmtId="172" fontId="0" fillId="2" borderId="4" xfId="0" applyNumberFormat="1" applyFill="1" applyBorder="1"/>
    <xf numFmtId="166" fontId="0" fillId="2" borderId="7" xfId="1" applyNumberFormat="1" applyFont="1" applyFill="1" applyBorder="1"/>
    <xf numFmtId="0" fontId="0" fillId="2" borderId="2" xfId="0" applyFill="1" applyBorder="1"/>
    <xf numFmtId="0" fontId="24" fillId="0" borderId="0" xfId="0" applyFont="1" applyAlignment="1">
      <alignment horizontal="left" vertical="center" wrapText="1"/>
    </xf>
    <xf numFmtId="2" fontId="0" fillId="2" borderId="0" xfId="1" applyNumberFormat="1" applyFont="1" applyFill="1"/>
    <xf numFmtId="164" fontId="2" fillId="0" borderId="4" xfId="0" applyNumberFormat="1" applyFont="1" applyFill="1" applyBorder="1" applyAlignment="1">
      <alignment horizontal="right" vertical="center"/>
    </xf>
    <xf numFmtId="164" fontId="2" fillId="0" borderId="0" xfId="0" applyNumberFormat="1" applyFont="1" applyFill="1" applyBorder="1" applyAlignment="1">
      <alignment horizontal="right" vertical="center"/>
    </xf>
    <xf numFmtId="164" fontId="2" fillId="0" borderId="5" xfId="0" applyNumberFormat="1" applyFont="1" applyFill="1" applyBorder="1" applyAlignment="1">
      <alignment horizontal="right" vertical="center"/>
    </xf>
    <xf numFmtId="9" fontId="18" fillId="0" borderId="5" xfId="1" applyFont="1" applyFill="1" applyBorder="1" applyAlignment="1">
      <alignment horizontal="right" vertical="center"/>
    </xf>
    <xf numFmtId="0" fontId="11" fillId="6" borderId="1" xfId="0" applyFont="1" applyFill="1" applyBorder="1" applyAlignment="1">
      <alignment horizontal="center" vertical="center"/>
    </xf>
    <xf numFmtId="0" fontId="11" fillId="6" borderId="2" xfId="0" applyFont="1" applyFill="1" applyBorder="1" applyAlignment="1">
      <alignment horizontal="center" vertical="center"/>
    </xf>
    <xf numFmtId="0" fontId="39" fillId="6" borderId="3" xfId="0" applyFont="1" applyFill="1" applyBorder="1" applyAlignment="1">
      <alignment horizontal="center" vertical="center"/>
    </xf>
    <xf numFmtId="0" fontId="40" fillId="6" borderId="3" xfId="0" applyFont="1" applyFill="1" applyBorder="1" applyAlignment="1">
      <alignment horizontal="center" wrapText="1"/>
    </xf>
    <xf numFmtId="0" fontId="39" fillId="6" borderId="1" xfId="0" applyFont="1" applyFill="1" applyBorder="1" applyAlignment="1">
      <alignment horizontal="center" wrapText="1"/>
    </xf>
    <xf numFmtId="0" fontId="39" fillId="6" borderId="4" xfId="0" applyFont="1" applyFill="1" applyBorder="1" applyAlignment="1">
      <alignment horizontal="center"/>
    </xf>
    <xf numFmtId="0" fontId="39" fillId="6" borderId="7" xfId="0" applyFont="1" applyFill="1" applyBorder="1" applyAlignment="1">
      <alignment horizontal="center" vertical="center"/>
    </xf>
    <xf numFmtId="0" fontId="2" fillId="7" borderId="4" xfId="0" applyFont="1" applyFill="1" applyBorder="1" applyAlignment="1">
      <alignment vertical="center" wrapText="1"/>
    </xf>
    <xf numFmtId="0" fontId="2" fillId="7" borderId="4" xfId="0" applyFont="1" applyFill="1" applyBorder="1" applyAlignment="1">
      <alignment horizontal="left" wrapText="1"/>
    </xf>
    <xf numFmtId="0" fontId="0" fillId="7" borderId="4" xfId="0" applyFill="1" applyBorder="1" applyAlignment="1">
      <alignment horizontal="right"/>
    </xf>
    <xf numFmtId="0" fontId="0" fillId="7" borderId="7" xfId="0" applyFill="1" applyBorder="1" applyAlignment="1">
      <alignment horizontal="right"/>
    </xf>
    <xf numFmtId="0" fontId="2" fillId="7" borderId="4" xfId="0" applyFont="1" applyFill="1" applyBorder="1" applyAlignment="1">
      <alignment wrapText="1"/>
    </xf>
    <xf numFmtId="0" fontId="2" fillId="7" borderId="4" xfId="0" applyFont="1" applyFill="1" applyBorder="1" applyAlignment="1">
      <alignment horizontal="left" vertical="center" wrapText="1"/>
    </xf>
    <xf numFmtId="0" fontId="2" fillId="7" borderId="6" xfId="0" applyFont="1" applyFill="1" applyBorder="1" applyAlignment="1">
      <alignment vertical="center" wrapText="1"/>
    </xf>
    <xf numFmtId="164" fontId="2" fillId="8" borderId="4" xfId="0" applyNumberFormat="1" applyFont="1" applyFill="1" applyBorder="1" applyAlignment="1">
      <alignment horizontal="right" vertical="center"/>
    </xf>
    <xf numFmtId="164" fontId="2" fillId="8" borderId="0" xfId="0" applyNumberFormat="1" applyFont="1" applyFill="1" applyAlignment="1">
      <alignment horizontal="right" vertical="center"/>
    </xf>
    <xf numFmtId="164" fontId="2" fillId="8" borderId="5" xfId="0" applyNumberFormat="1" applyFont="1" applyFill="1" applyBorder="1" applyAlignment="1">
      <alignment horizontal="right" vertical="center"/>
    </xf>
    <xf numFmtId="9" fontId="18" fillId="8" borderId="5" xfId="1" applyNumberFormat="1" applyFont="1" applyFill="1" applyBorder="1" applyAlignment="1">
      <alignment horizontal="right" vertical="center"/>
    </xf>
    <xf numFmtId="164" fontId="0" fillId="8" borderId="4" xfId="0" applyNumberFormat="1" applyFont="1" applyFill="1" applyBorder="1"/>
    <xf numFmtId="164" fontId="0" fillId="8" borderId="0" xfId="0" applyNumberFormat="1" applyFont="1" applyFill="1"/>
    <xf numFmtId="164" fontId="2" fillId="8" borderId="5" xfId="0" applyNumberFormat="1" applyFont="1" applyFill="1" applyBorder="1"/>
    <xf numFmtId="9" fontId="18" fillId="8" borderId="5" xfId="1" applyFont="1" applyFill="1" applyBorder="1"/>
    <xf numFmtId="164" fontId="12" fillId="8" borderId="7" xfId="0" applyNumberFormat="1" applyFont="1" applyFill="1" applyBorder="1" applyAlignment="1">
      <alignment vertical="center"/>
    </xf>
    <xf numFmtId="164" fontId="12" fillId="8" borderId="8" xfId="0" applyNumberFormat="1" applyFont="1" applyFill="1" applyBorder="1" applyAlignment="1">
      <alignment vertical="center"/>
    </xf>
    <xf numFmtId="164" fontId="12" fillId="8" borderId="9" xfId="0" applyNumberFormat="1" applyFont="1" applyFill="1" applyBorder="1" applyAlignment="1">
      <alignment vertical="center"/>
    </xf>
    <xf numFmtId="9" fontId="18" fillId="8" borderId="9" xfId="1" applyFont="1" applyFill="1" applyBorder="1" applyAlignment="1">
      <alignment vertical="center"/>
    </xf>
    <xf numFmtId="164" fontId="2" fillId="8" borderId="4" xfId="0" applyNumberFormat="1" applyFont="1" applyFill="1" applyBorder="1" applyAlignment="1">
      <alignment vertical="center"/>
    </xf>
    <xf numFmtId="164" fontId="2" fillId="8" borderId="0" xfId="0" applyNumberFormat="1" applyFont="1" applyFill="1" applyBorder="1" applyAlignment="1">
      <alignment vertical="center"/>
    </xf>
    <xf numFmtId="164" fontId="2" fillId="8" borderId="5" xfId="0" applyNumberFormat="1" applyFont="1" applyFill="1" applyBorder="1" applyAlignment="1">
      <alignment vertical="center"/>
    </xf>
    <xf numFmtId="9" fontId="18" fillId="8" borderId="5" xfId="1" applyFont="1" applyFill="1" applyBorder="1" applyAlignment="1">
      <alignment vertical="center"/>
    </xf>
    <xf numFmtId="164" fontId="0" fillId="8" borderId="7" xfId="0" applyNumberFormat="1" applyFont="1" applyFill="1" applyBorder="1"/>
    <xf numFmtId="164" fontId="0" fillId="8" borderId="8" xfId="0" applyNumberFormat="1" applyFont="1" applyFill="1" applyBorder="1"/>
    <xf numFmtId="164" fontId="2" fillId="8" borderId="9" xfId="0" applyNumberFormat="1" applyFont="1" applyFill="1" applyBorder="1"/>
    <xf numFmtId="9" fontId="18" fillId="8" borderId="9" xfId="1" applyFont="1" applyFill="1" applyBorder="1"/>
    <xf numFmtId="164" fontId="39" fillId="6" borderId="7" xfId="0" applyNumberFormat="1" applyFont="1" applyFill="1" applyBorder="1" applyAlignment="1">
      <alignment vertical="center"/>
    </xf>
    <xf numFmtId="164" fontId="39" fillId="6" borderId="8" xfId="0" applyNumberFormat="1" applyFont="1" applyFill="1" applyBorder="1" applyAlignment="1">
      <alignment vertical="center"/>
    </xf>
    <xf numFmtId="164" fontId="39" fillId="6" borderId="9" xfId="0" applyNumberFormat="1" applyFont="1" applyFill="1" applyBorder="1" applyAlignment="1">
      <alignment vertical="center"/>
    </xf>
    <xf numFmtId="9" fontId="41" fillId="6" borderId="9" xfId="1" applyFont="1" applyFill="1" applyBorder="1" applyAlignment="1">
      <alignment vertical="center"/>
    </xf>
    <xf numFmtId="0" fontId="11" fillId="6" borderId="12" xfId="0" applyFont="1" applyFill="1" applyBorder="1" applyAlignment="1">
      <alignment horizontal="center"/>
    </xf>
    <xf numFmtId="0" fontId="11" fillId="6" borderId="14" xfId="0" applyFont="1" applyFill="1" applyBorder="1" applyAlignment="1">
      <alignment horizontal="center"/>
    </xf>
    <xf numFmtId="0" fontId="11" fillId="6" borderId="15" xfId="0" applyFont="1" applyFill="1" applyBorder="1" applyAlignment="1">
      <alignment horizontal="center"/>
    </xf>
    <xf numFmtId="0" fontId="11" fillId="6" borderId="11" xfId="0" applyFont="1" applyFill="1" applyBorder="1" applyAlignment="1">
      <alignment horizontal="center"/>
    </xf>
    <xf numFmtId="0" fontId="42" fillId="6" borderId="11" xfId="0" applyFont="1" applyFill="1" applyBorder="1" applyAlignment="1">
      <alignment horizontal="center"/>
    </xf>
    <xf numFmtId="0" fontId="11" fillId="6" borderId="6" xfId="0" applyFont="1" applyFill="1" applyBorder="1" applyAlignment="1">
      <alignment horizontal="center"/>
    </xf>
    <xf numFmtId="0" fontId="11" fillId="6" borderId="13" xfId="0" applyFont="1" applyFill="1" applyBorder="1" applyAlignment="1">
      <alignment horizontal="center"/>
    </xf>
    <xf numFmtId="166" fontId="29" fillId="7" borderId="0" xfId="1" applyNumberFormat="1" applyFont="1" applyFill="1" applyBorder="1"/>
    <xf numFmtId="172" fontId="29" fillId="7" borderId="0" xfId="0" applyNumberFormat="1" applyFont="1" applyFill="1"/>
    <xf numFmtId="0" fontId="29" fillId="7" borderId="5" xfId="0" applyFont="1" applyFill="1" applyBorder="1"/>
    <xf numFmtId="166" fontId="0" fillId="8" borderId="0" xfId="1" applyNumberFormat="1" applyFont="1" applyFill="1" applyBorder="1"/>
    <xf numFmtId="172" fontId="0" fillId="8" borderId="0" xfId="0" applyNumberFormat="1" applyFill="1"/>
    <xf numFmtId="172" fontId="23" fillId="8" borderId="0" xfId="0" applyNumberFormat="1" applyFont="1" applyFill="1"/>
    <xf numFmtId="0" fontId="0" fillId="8" borderId="5" xfId="0" applyFill="1" applyBorder="1"/>
    <xf numFmtId="166" fontId="0" fillId="8" borderId="0" xfId="1" applyNumberFormat="1" applyFont="1" applyFill="1" applyBorder="1" applyAlignment="1">
      <alignment horizontal="right"/>
    </xf>
    <xf numFmtId="166" fontId="0" fillId="8" borderId="0" xfId="0" applyNumberFormat="1" applyFill="1"/>
    <xf numFmtId="166" fontId="0" fillId="8" borderId="13" xfId="1" applyNumberFormat="1" applyFont="1" applyFill="1" applyBorder="1"/>
    <xf numFmtId="172" fontId="0" fillId="8" borderId="14" xfId="1" applyNumberFormat="1" applyFont="1" applyFill="1" applyBorder="1"/>
    <xf numFmtId="172" fontId="0" fillId="8" borderId="8" xfId="0" applyNumberFormat="1" applyFill="1" applyBorder="1"/>
    <xf numFmtId="166" fontId="0" fillId="8" borderId="8" xfId="0" applyNumberFormat="1" applyFill="1" applyBorder="1"/>
    <xf numFmtId="166" fontId="0" fillId="8" borderId="15" xfId="1" applyNumberFormat="1" applyFont="1" applyFill="1" applyBorder="1"/>
    <xf numFmtId="0" fontId="11" fillId="6" borderId="12" xfId="0" applyFont="1" applyFill="1" applyBorder="1" applyAlignment="1">
      <alignment horizontal="center" vertical="center"/>
    </xf>
    <xf numFmtId="0" fontId="11" fillId="6" borderId="14"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4" xfId="0" applyFont="1" applyFill="1" applyBorder="1" applyAlignment="1">
      <alignment horizontal="center"/>
    </xf>
    <xf numFmtId="0" fontId="39" fillId="6" borderId="12" xfId="0" applyFont="1" applyFill="1" applyBorder="1" applyAlignment="1">
      <alignment horizontal="center" vertical="center" wrapText="1"/>
    </xf>
    <xf numFmtId="166" fontId="39" fillId="6" borderId="13" xfId="0" applyNumberFormat="1" applyFont="1" applyFill="1" applyBorder="1" applyAlignment="1">
      <alignment horizontal="center" vertical="center"/>
    </xf>
    <xf numFmtId="166" fontId="39" fillId="6" borderId="14" xfId="0" applyNumberFormat="1" applyFont="1" applyFill="1" applyBorder="1" applyAlignment="1">
      <alignment horizontal="center" vertical="center"/>
    </xf>
    <xf numFmtId="166" fontId="39" fillId="6" borderId="15" xfId="0" applyNumberFormat="1" applyFont="1" applyFill="1" applyBorder="1" applyAlignment="1">
      <alignment horizontal="center" vertical="center"/>
    </xf>
    <xf numFmtId="166" fontId="0" fillId="7" borderId="7" xfId="0" applyNumberFormat="1" applyFill="1" applyBorder="1" applyAlignment="1">
      <alignment horizontal="center"/>
    </xf>
    <xf numFmtId="166" fontId="0" fillId="7" borderId="8" xfId="0" applyNumberFormat="1" applyFill="1" applyBorder="1" applyAlignment="1">
      <alignment horizontal="center"/>
    </xf>
    <xf numFmtId="166" fontId="0" fillId="7" borderId="0" xfId="0" applyNumberFormat="1" applyFill="1" applyAlignment="1">
      <alignment horizontal="center"/>
    </xf>
    <xf numFmtId="166" fontId="23" fillId="7" borderId="5" xfId="0" applyNumberFormat="1" applyFont="1" applyFill="1" applyBorder="1" applyAlignment="1">
      <alignment horizontal="center"/>
    </xf>
    <xf numFmtId="166" fontId="0" fillId="7" borderId="5" xfId="0" applyNumberFormat="1" applyFill="1" applyBorder="1" applyAlignment="1">
      <alignment horizontal="center"/>
    </xf>
    <xf numFmtId="0" fontId="39" fillId="6" borderId="10" xfId="0" applyFont="1" applyFill="1" applyBorder="1"/>
    <xf numFmtId="0" fontId="39" fillId="6" borderId="3" xfId="0" applyFont="1" applyFill="1" applyBorder="1"/>
    <xf numFmtId="0" fontId="39" fillId="6" borderId="11" xfId="0" applyFont="1" applyFill="1" applyBorder="1" applyAlignment="1">
      <alignment horizontal="center" vertical="center" wrapText="1"/>
    </xf>
    <xf numFmtId="0" fontId="39" fillId="6" borderId="8" xfId="0" applyFont="1" applyFill="1" applyBorder="1" applyAlignment="1">
      <alignment horizontal="center" vertical="center" wrapText="1"/>
    </xf>
    <xf numFmtId="0" fontId="39" fillId="6" borderId="9" xfId="0" applyFont="1" applyFill="1" applyBorder="1" applyAlignment="1">
      <alignment horizontal="center" vertical="center" wrapText="1"/>
    </xf>
    <xf numFmtId="0" fontId="39" fillId="6" borderId="6" xfId="0" applyFont="1" applyFill="1" applyBorder="1" applyAlignment="1">
      <alignment horizontal="center" vertical="center" wrapText="1"/>
    </xf>
    <xf numFmtId="0" fontId="39" fillId="6" borderId="11" xfId="0" applyFont="1" applyFill="1" applyBorder="1" applyAlignment="1">
      <alignment horizontal="center"/>
    </xf>
    <xf numFmtId="0" fontId="39" fillId="6" borderId="6" xfId="0" applyFont="1" applyFill="1" applyBorder="1" applyAlignment="1">
      <alignment horizontal="center"/>
    </xf>
    <xf numFmtId="0" fontId="39" fillId="6" borderId="7" xfId="0" applyFont="1" applyFill="1" applyBorder="1" applyAlignment="1">
      <alignment horizontal="left"/>
    </xf>
    <xf numFmtId="0" fontId="2" fillId="6" borderId="8" xfId="0" applyFont="1" applyFill="1" applyBorder="1" applyAlignment="1">
      <alignment horizontal="left"/>
    </xf>
    <xf numFmtId="175" fontId="0" fillId="9" borderId="0" xfId="0" applyNumberFormat="1" applyFill="1"/>
    <xf numFmtId="166" fontId="0" fillId="9" borderId="5" xfId="1" applyNumberFormat="1" applyFont="1" applyFill="1" applyBorder="1"/>
    <xf numFmtId="172" fontId="0" fillId="9" borderId="5" xfId="0" applyNumberFormat="1" applyFill="1" applyBorder="1"/>
    <xf numFmtId="172" fontId="0" fillId="9" borderId="11" xfId="0" applyNumberFormat="1" applyFill="1" applyBorder="1"/>
    <xf numFmtId="166" fontId="0" fillId="9" borderId="5" xfId="0" applyNumberFormat="1" applyFill="1" applyBorder="1"/>
    <xf numFmtId="175" fontId="0" fillId="9" borderId="0" xfId="0" applyNumberFormat="1" applyFont="1" applyFill="1"/>
    <xf numFmtId="166" fontId="0" fillId="9" borderId="5" xfId="0" applyNumberFormat="1" applyFont="1" applyFill="1" applyBorder="1"/>
    <xf numFmtId="172" fontId="0" fillId="9" borderId="5" xfId="0" applyNumberFormat="1" applyFont="1" applyFill="1" applyBorder="1"/>
    <xf numFmtId="172" fontId="0" fillId="9" borderId="11" xfId="0" applyNumberFormat="1" applyFont="1" applyFill="1" applyBorder="1"/>
    <xf numFmtId="175" fontId="0" fillId="2" borderId="0" xfId="0" applyNumberFormat="1" applyFont="1" applyFill="1"/>
    <xf numFmtId="166" fontId="0" fillId="2" borderId="5" xfId="0" applyNumberFormat="1" applyFont="1" applyFill="1" applyBorder="1"/>
    <xf numFmtId="172" fontId="0" fillId="2" borderId="5" xfId="0" applyNumberFormat="1" applyFont="1" applyFill="1" applyBorder="1"/>
    <xf numFmtId="172" fontId="0" fillId="2" borderId="11" xfId="0" applyNumberFormat="1" applyFont="1" applyFill="1" applyBorder="1"/>
    <xf numFmtId="175" fontId="0" fillId="9" borderId="4" xfId="0" applyNumberFormat="1" applyFont="1" applyFill="1" applyBorder="1"/>
    <xf numFmtId="10" fontId="0" fillId="9" borderId="5" xfId="0" applyNumberFormat="1" applyFont="1" applyFill="1" applyBorder="1"/>
    <xf numFmtId="166" fontId="0" fillId="2" borderId="5" xfId="0" applyNumberFormat="1" applyFont="1" applyFill="1" applyBorder="1" applyAlignment="1">
      <alignment horizontal="center"/>
    </xf>
    <xf numFmtId="175" fontId="0" fillId="2" borderId="4" xfId="0" applyNumberFormat="1" applyFont="1" applyFill="1" applyBorder="1"/>
    <xf numFmtId="10" fontId="0" fillId="2" borderId="5" xfId="0" applyNumberFormat="1" applyFont="1" applyFill="1" applyBorder="1"/>
    <xf numFmtId="175" fontId="0" fillId="2" borderId="8" xfId="0" applyNumberFormat="1" applyFont="1" applyFill="1" applyBorder="1"/>
    <xf numFmtId="166" fontId="0" fillId="2" borderId="8" xfId="0" applyNumberFormat="1" applyFont="1" applyFill="1" applyBorder="1"/>
    <xf numFmtId="172" fontId="0" fillId="2" borderId="9" xfId="0" applyNumberFormat="1" applyFont="1" applyFill="1" applyBorder="1"/>
    <xf numFmtId="175" fontId="0" fillId="2" borderId="7" xfId="0" applyNumberFormat="1" applyFont="1" applyFill="1" applyBorder="1"/>
    <xf numFmtId="166" fontId="2" fillId="9" borderId="5" xfId="0" applyNumberFormat="1" applyFont="1" applyFill="1" applyBorder="1" applyAlignment="1">
      <alignment vertical="center"/>
    </xf>
    <xf numFmtId="175" fontId="2" fillId="9" borderId="0" xfId="0" applyNumberFormat="1" applyFont="1" applyFill="1"/>
    <xf numFmtId="166" fontId="2" fillId="9" borderId="5" xfId="0" applyNumberFormat="1" applyFont="1" applyFill="1" applyBorder="1" applyAlignment="1">
      <alignment horizontal="right" vertical="center"/>
    </xf>
    <xf numFmtId="172" fontId="0" fillId="2" borderId="6" xfId="0" applyNumberFormat="1" applyFont="1" applyFill="1" applyBorder="1"/>
    <xf numFmtId="0" fontId="39" fillId="6" borderId="15" xfId="0" applyFont="1" applyFill="1" applyBorder="1" applyAlignment="1">
      <alignment horizontal="center"/>
    </xf>
    <xf numFmtId="0" fontId="11" fillId="6" borderId="10" xfId="0" applyFont="1" applyFill="1" applyBorder="1"/>
    <xf numFmtId="0" fontId="11" fillId="6" borderId="11" xfId="0" applyFont="1" applyFill="1" applyBorder="1"/>
    <xf numFmtId="0" fontId="39" fillId="6" borderId="6" xfId="0" applyFont="1" applyFill="1" applyBorder="1"/>
    <xf numFmtId="164" fontId="23" fillId="8" borderId="4" xfId="0" applyNumberFormat="1" applyFont="1" applyFill="1" applyBorder="1"/>
    <xf numFmtId="164" fontId="23" fillId="8" borderId="0" xfId="0" applyNumberFormat="1" applyFont="1" applyFill="1"/>
    <xf numFmtId="164" fontId="12" fillId="8" borderId="5" xfId="0" applyNumberFormat="1" applyFont="1" applyFill="1" applyBorder="1"/>
    <xf numFmtId="164" fontId="12" fillId="8" borderId="7" xfId="0" applyNumberFormat="1" applyFont="1" applyFill="1" applyBorder="1"/>
    <xf numFmtId="164" fontId="12" fillId="8" borderId="8" xfId="0" applyNumberFormat="1" applyFont="1" applyFill="1" applyBorder="1"/>
    <xf numFmtId="164" fontId="12" fillId="8" borderId="9" xfId="0" applyNumberFormat="1" applyFont="1" applyFill="1" applyBorder="1"/>
    <xf numFmtId="164" fontId="0" fillId="9" borderId="4" xfId="0" applyNumberFormat="1" applyFill="1" applyBorder="1"/>
    <xf numFmtId="164" fontId="0" fillId="9" borderId="0" xfId="0" applyNumberFormat="1" applyFill="1"/>
    <xf numFmtId="164" fontId="2" fillId="9" borderId="5" xfId="0" applyNumberFormat="1" applyFont="1" applyFill="1" applyBorder="1"/>
    <xf numFmtId="0" fontId="11" fillId="6" borderId="12" xfId="5" applyFont="1" applyFill="1" applyBorder="1" applyAlignment="1">
      <alignment horizontal="center" vertical="center" wrapText="1"/>
    </xf>
    <xf numFmtId="0" fontId="39" fillId="6" borderId="12" xfId="5" applyFont="1" applyFill="1" applyBorder="1" applyAlignment="1">
      <alignment horizontal="center" vertical="center" wrapText="1"/>
    </xf>
    <xf numFmtId="0" fontId="0" fillId="8" borderId="10" xfId="0" applyFill="1" applyBorder="1" applyAlignment="1">
      <alignment horizontal="center" vertical="center" wrapText="1"/>
    </xf>
    <xf numFmtId="164" fontId="0" fillId="8" borderId="10" xfId="0" applyNumberFormat="1" applyFill="1" applyBorder="1" applyAlignment="1">
      <alignment horizontal="right"/>
    </xf>
    <xf numFmtId="166" fontId="0" fillId="8" borderId="10" xfId="0" applyNumberFormat="1" applyFill="1" applyBorder="1" applyAlignment="1">
      <alignment horizontal="right"/>
    </xf>
    <xf numFmtId="0" fontId="0" fillId="8" borderId="6" xfId="0" applyFill="1" applyBorder="1" applyAlignment="1">
      <alignment horizontal="center" vertical="center" wrapText="1"/>
    </xf>
    <xf numFmtId="164" fontId="0" fillId="8" borderId="6" xfId="0" applyNumberFormat="1" applyFill="1" applyBorder="1" applyAlignment="1">
      <alignment horizontal="right"/>
    </xf>
    <xf numFmtId="166" fontId="0" fillId="8" borderId="6" xfId="0" applyNumberFormat="1" applyFill="1" applyBorder="1" applyAlignment="1">
      <alignment horizontal="right"/>
    </xf>
    <xf numFmtId="0" fontId="0" fillId="8" borderId="11" xfId="0" applyFill="1" applyBorder="1" applyAlignment="1">
      <alignment horizontal="center" vertical="center" wrapText="1"/>
    </xf>
    <xf numFmtId="164" fontId="0" fillId="8" borderId="11" xfId="0" applyNumberFormat="1" applyFill="1" applyBorder="1" applyAlignment="1">
      <alignment horizontal="right"/>
    </xf>
    <xf numFmtId="166" fontId="0" fillId="8" borderId="11" xfId="0" applyNumberFormat="1" applyFill="1" applyBorder="1" applyAlignment="1">
      <alignment horizontal="right"/>
    </xf>
    <xf numFmtId="166" fontId="5" fillId="2" borderId="0" xfId="1" applyNumberFormat="1" applyFont="1" applyFill="1"/>
    <xf numFmtId="0" fontId="43" fillId="6" borderId="14" xfId="3" applyFont="1" applyFill="1" applyBorder="1" applyAlignment="1">
      <alignment horizontal="centerContinuous" vertical="center" wrapText="1"/>
    </xf>
    <xf numFmtId="0" fontId="43" fillId="6" borderId="14" xfId="3" applyFont="1" applyFill="1" applyBorder="1" applyAlignment="1">
      <alignment horizontal="centerContinuous" vertical="center"/>
    </xf>
    <xf numFmtId="0" fontId="43" fillId="6" borderId="13" xfId="3" applyFont="1" applyFill="1" applyBorder="1" applyAlignment="1">
      <alignment horizontal="centerContinuous" vertical="center"/>
    </xf>
    <xf numFmtId="0" fontId="43" fillId="6" borderId="15" xfId="3" applyFont="1" applyFill="1" applyBorder="1" applyAlignment="1">
      <alignment horizontal="centerContinuous" vertical="center"/>
    </xf>
    <xf numFmtId="0" fontId="43" fillId="6" borderId="13" xfId="3" applyFont="1" applyFill="1" applyBorder="1" applyAlignment="1">
      <alignment horizontal="center" vertical="center" wrapText="1"/>
    </xf>
    <xf numFmtId="0" fontId="43" fillId="6" borderId="12" xfId="3" applyFont="1" applyFill="1" applyBorder="1" applyAlignment="1">
      <alignment horizontal="centerContinuous" vertical="center" wrapText="1"/>
    </xf>
    <xf numFmtId="0" fontId="43" fillId="6" borderId="12" xfId="3" applyFont="1" applyFill="1" applyBorder="1" applyAlignment="1">
      <alignment horizontal="center" vertical="center"/>
    </xf>
    <xf numFmtId="0" fontId="43" fillId="6" borderId="15" xfId="3" applyFont="1" applyFill="1" applyBorder="1" applyAlignment="1">
      <alignment horizontal="center" vertical="center" wrapText="1"/>
    </xf>
    <xf numFmtId="0" fontId="43" fillId="6" borderId="10" xfId="3" applyFont="1" applyFill="1" applyBorder="1" applyAlignment="1">
      <alignment horizontal="center" vertical="center"/>
    </xf>
    <xf numFmtId="165" fontId="6" fillId="6" borderId="4" xfId="3" applyNumberFormat="1" applyFont="1" applyFill="1" applyBorder="1" applyAlignment="1">
      <alignment vertical="center"/>
    </xf>
    <xf numFmtId="0" fontId="6" fillId="6" borderId="0" xfId="3" applyFont="1" applyFill="1" applyAlignment="1">
      <alignment horizontal="center"/>
    </xf>
    <xf numFmtId="165" fontId="6" fillId="6" borderId="0" xfId="3" applyNumberFormat="1" applyFont="1" applyFill="1" applyAlignment="1">
      <alignment horizontal="right" vertical="center"/>
    </xf>
    <xf numFmtId="1" fontId="6" fillId="6" borderId="0" xfId="3" applyNumberFormat="1" applyFont="1" applyFill="1" applyAlignment="1">
      <alignment horizontal="left" vertical="center"/>
    </xf>
    <xf numFmtId="0" fontId="6" fillId="6" borderId="4" xfId="3" applyFont="1" applyFill="1" applyBorder="1" applyAlignment="1">
      <alignment vertical="center"/>
    </xf>
    <xf numFmtId="0" fontId="6" fillId="6" borderId="0" xfId="3" applyFont="1" applyFill="1" applyAlignment="1">
      <alignment horizontal="center" vertical="center"/>
    </xf>
    <xf numFmtId="0" fontId="6" fillId="6" borderId="0" xfId="3" applyFont="1" applyFill="1" applyAlignment="1">
      <alignment vertical="center"/>
    </xf>
    <xf numFmtId="0" fontId="43" fillId="6" borderId="0" xfId="3" applyFont="1" applyFill="1" applyAlignment="1">
      <alignment horizontal="center" vertical="center"/>
    </xf>
    <xf numFmtId="0" fontId="43" fillId="6" borderId="13" xfId="3" applyFont="1" applyFill="1" applyBorder="1" applyAlignment="1">
      <alignment vertical="center"/>
    </xf>
    <xf numFmtId="0" fontId="43" fillId="6" borderId="14" xfId="3" applyFont="1" applyFill="1" applyBorder="1" applyAlignment="1">
      <alignment horizontal="center" vertical="center"/>
    </xf>
    <xf numFmtId="0" fontId="43" fillId="6" borderId="14" xfId="3" applyFont="1" applyFill="1" applyBorder="1" applyAlignment="1">
      <alignment vertical="center"/>
    </xf>
    <xf numFmtId="0" fontId="43" fillId="6" borderId="13" xfId="3" applyFont="1" applyFill="1" applyBorder="1" applyAlignment="1">
      <alignment horizontal="centerContinuous" vertical="center" wrapText="1"/>
    </xf>
    <xf numFmtId="0" fontId="6" fillId="6" borderId="13" xfId="3" applyFont="1" applyFill="1" applyBorder="1" applyAlignment="1">
      <alignment vertical="center"/>
    </xf>
    <xf numFmtId="0" fontId="6" fillId="6" borderId="14" xfId="3" applyFont="1" applyFill="1" applyBorder="1" applyAlignment="1">
      <alignment vertical="center"/>
    </xf>
    <xf numFmtId="3" fontId="5" fillId="8" borderId="5" xfId="3" applyNumberFormat="1" applyFont="1" applyFill="1" applyBorder="1" applyProtection="1">
      <protection locked="0"/>
    </xf>
    <xf numFmtId="3" fontId="5" fillId="8" borderId="0" xfId="3" applyNumberFormat="1" applyFont="1" applyFill="1"/>
    <xf numFmtId="3" fontId="5" fillId="8" borderId="4" xfId="3" applyNumberFormat="1" applyFont="1" applyFill="1" applyBorder="1"/>
    <xf numFmtId="3" fontId="5" fillId="8" borderId="4" xfId="3" applyNumberFormat="1" applyFont="1" applyFill="1" applyBorder="1" applyProtection="1">
      <protection locked="0"/>
    </xf>
    <xf numFmtId="3" fontId="5" fillId="8" borderId="11" xfId="3" applyNumberFormat="1" applyFont="1" applyFill="1" applyBorder="1" applyProtection="1">
      <protection locked="0"/>
    </xf>
    <xf numFmtId="3" fontId="5" fillId="8" borderId="11" xfId="3" applyNumberFormat="1" applyFont="1" applyFill="1" applyBorder="1"/>
    <xf numFmtId="168" fontId="10" fillId="8" borderId="4" xfId="3" applyNumberFormat="1" applyFont="1" applyFill="1" applyBorder="1" applyAlignment="1">
      <alignment horizontal="right" vertical="center"/>
    </xf>
    <xf numFmtId="168" fontId="10" fillId="8" borderId="11" xfId="3" applyNumberFormat="1" applyFont="1" applyFill="1" applyBorder="1" applyAlignment="1">
      <alignment horizontal="right" vertical="center"/>
    </xf>
    <xf numFmtId="3" fontId="10" fillId="8" borderId="13" xfId="3" applyNumberFormat="1" applyFont="1" applyFill="1" applyBorder="1" applyAlignment="1">
      <alignment horizontal="right" vertical="center"/>
    </xf>
    <xf numFmtId="3" fontId="10" fillId="8" borderId="12" xfId="3" applyNumberFormat="1" applyFont="1" applyFill="1" applyBorder="1" applyAlignment="1">
      <alignment horizontal="right" vertical="center"/>
    </xf>
    <xf numFmtId="10" fontId="5" fillId="8" borderId="4" xfId="1" applyNumberFormat="1" applyFont="1" applyFill="1" applyBorder="1" applyAlignment="1"/>
    <xf numFmtId="10" fontId="5" fillId="8" borderId="11" xfId="1" applyNumberFormat="1" applyFont="1" applyFill="1" applyBorder="1" applyAlignment="1"/>
    <xf numFmtId="3" fontId="5" fillId="9" borderId="10" xfId="3" applyNumberFormat="1" applyFont="1" applyFill="1" applyBorder="1" applyProtection="1">
      <protection locked="0"/>
    </xf>
    <xf numFmtId="3" fontId="5" fillId="9" borderId="5" xfId="3" applyNumberFormat="1" applyFont="1" applyFill="1" applyBorder="1" applyProtection="1">
      <protection locked="0"/>
    </xf>
    <xf numFmtId="3" fontId="5" fillId="9" borderId="1" xfId="3" applyNumberFormat="1" applyFont="1" applyFill="1" applyBorder="1" applyProtection="1">
      <protection locked="0"/>
    </xf>
    <xf numFmtId="3" fontId="5" fillId="9" borderId="0" xfId="3" applyNumberFormat="1" applyFont="1" applyFill="1"/>
    <xf numFmtId="3" fontId="5" fillId="9" borderId="4" xfId="3" applyNumberFormat="1" applyFont="1" applyFill="1" applyBorder="1"/>
    <xf numFmtId="3" fontId="5" fillId="9" borderId="10" xfId="3" applyNumberFormat="1" applyFont="1" applyFill="1" applyBorder="1"/>
    <xf numFmtId="3" fontId="5" fillId="9" borderId="4" xfId="3" applyNumberFormat="1" applyFont="1" applyFill="1" applyBorder="1" applyProtection="1">
      <protection locked="0"/>
    </xf>
    <xf numFmtId="3" fontId="5" fillId="9" borderId="11" xfId="3" applyNumberFormat="1" applyFont="1" applyFill="1" applyBorder="1" applyProtection="1">
      <protection locked="0"/>
    </xf>
    <xf numFmtId="3" fontId="5" fillId="9" borderId="11" xfId="3" applyNumberFormat="1" applyFont="1" applyFill="1" applyBorder="1"/>
    <xf numFmtId="3" fontId="5" fillId="9" borderId="7" xfId="3" applyNumberFormat="1" applyFont="1" applyFill="1" applyBorder="1" applyAlignment="1">
      <alignment vertical="center"/>
    </xf>
    <xf numFmtId="3" fontId="5" fillId="9" borderId="6" xfId="3" applyNumberFormat="1" applyFont="1" applyFill="1" applyBorder="1" applyAlignment="1">
      <alignment vertical="center"/>
    </xf>
    <xf numFmtId="3" fontId="5" fillId="9" borderId="0" xfId="3" applyNumberFormat="1" applyFont="1" applyFill="1" applyAlignment="1">
      <alignment vertical="center"/>
    </xf>
    <xf numFmtId="3" fontId="5" fillId="9" borderId="6" xfId="3" applyNumberFormat="1" applyFont="1" applyFill="1" applyBorder="1"/>
    <xf numFmtId="10" fontId="5" fillId="9" borderId="4" xfId="1" applyNumberFormat="1" applyFont="1" applyFill="1" applyBorder="1" applyAlignment="1"/>
    <xf numFmtId="10" fontId="5" fillId="9" borderId="11" xfId="1" applyNumberFormat="1" applyFont="1" applyFill="1" applyBorder="1" applyAlignment="1"/>
    <xf numFmtId="10" fontId="5" fillId="9" borderId="12" xfId="1" applyNumberFormat="1" applyFont="1" applyFill="1" applyBorder="1" applyAlignment="1"/>
    <xf numFmtId="0" fontId="6" fillId="6" borderId="10" xfId="4" applyFont="1" applyFill="1" applyBorder="1" applyAlignment="1">
      <alignment horizontal="center" vertical="center"/>
    </xf>
    <xf numFmtId="0" fontId="6" fillId="6" borderId="11" xfId="4" applyFont="1" applyFill="1" applyBorder="1" applyAlignment="1">
      <alignment horizontal="center" vertical="center"/>
    </xf>
    <xf numFmtId="0" fontId="43" fillId="6" borderId="12" xfId="4" applyFont="1" applyFill="1" applyBorder="1" applyAlignment="1">
      <alignment horizontal="center" vertical="center"/>
    </xf>
    <xf numFmtId="164" fontId="5" fillId="8" borderId="11" xfId="4" applyNumberFormat="1" applyFont="1" applyFill="1" applyBorder="1" applyAlignment="1">
      <alignment horizontal="center" vertical="center"/>
    </xf>
    <xf numFmtId="164" fontId="5" fillId="8" borderId="5" xfId="4" applyNumberFormat="1" applyFont="1" applyFill="1" applyBorder="1" applyAlignment="1">
      <alignment horizontal="center" vertical="center"/>
    </xf>
    <xf numFmtId="164" fontId="5" fillId="8" borderId="6" xfId="4" applyNumberFormat="1" applyFont="1" applyFill="1" applyBorder="1" applyAlignment="1">
      <alignment horizontal="center" vertical="center"/>
    </xf>
    <xf numFmtId="164" fontId="5" fillId="9" borderId="10" xfId="4" applyNumberFormat="1" applyFont="1" applyFill="1" applyBorder="1" applyAlignment="1">
      <alignment horizontal="center" vertical="center"/>
    </xf>
    <xf numFmtId="164" fontId="5" fillId="9" borderId="11" xfId="4" applyNumberFormat="1" applyFont="1" applyFill="1" applyBorder="1" applyAlignment="1">
      <alignment horizontal="center" vertical="center"/>
    </xf>
    <xf numFmtId="164" fontId="5" fillId="9" borderId="5" xfId="4" applyNumberFormat="1" applyFont="1" applyFill="1" applyBorder="1" applyAlignment="1">
      <alignment horizontal="center" vertical="center"/>
    </xf>
    <xf numFmtId="9" fontId="10" fillId="9" borderId="6" xfId="4" applyNumberFormat="1" applyFont="1" applyFill="1" applyBorder="1" applyAlignment="1">
      <alignment horizontal="center" vertical="center"/>
    </xf>
    <xf numFmtId="0" fontId="22" fillId="6" borderId="10" xfId="0" applyFont="1" applyFill="1" applyBorder="1" applyAlignment="1">
      <alignment horizontal="center" vertical="center" wrapText="1"/>
    </xf>
    <xf numFmtId="0" fontId="22" fillId="6" borderId="3" xfId="0" applyFont="1" applyFill="1" applyBorder="1" applyAlignment="1">
      <alignment horizontal="center" vertical="center" wrapText="1"/>
    </xf>
    <xf numFmtId="0" fontId="22" fillId="6" borderId="10" xfId="0" applyFont="1" applyFill="1" applyBorder="1" applyAlignment="1">
      <alignment vertical="center" wrapText="1"/>
    </xf>
    <xf numFmtId="1" fontId="21" fillId="6" borderId="11" xfId="0" applyNumberFormat="1" applyFont="1" applyFill="1" applyBorder="1" applyAlignment="1">
      <alignment horizontal="center" vertical="center"/>
    </xf>
    <xf numFmtId="1" fontId="22" fillId="6" borderId="0" xfId="0" applyNumberFormat="1" applyFont="1" applyFill="1" applyBorder="1" applyAlignment="1">
      <alignment horizontal="center" vertical="center"/>
    </xf>
    <xf numFmtId="165" fontId="8" fillId="8" borderId="11" xfId="0" applyNumberFormat="1" applyFont="1" applyFill="1" applyBorder="1" applyAlignment="1">
      <alignment horizontal="right" vertical="center"/>
    </xf>
    <xf numFmtId="166" fontId="8" fillId="8" borderId="11" xfId="1" applyNumberFormat="1" applyFont="1" applyFill="1" applyBorder="1" applyAlignment="1">
      <alignment horizontal="right" vertical="center"/>
    </xf>
    <xf numFmtId="165" fontId="8" fillId="8" borderId="5" xfId="0" applyNumberFormat="1" applyFont="1" applyFill="1" applyBorder="1" applyAlignment="1">
      <alignment horizontal="right" vertical="center"/>
    </xf>
    <xf numFmtId="165" fontId="7" fillId="8" borderId="11" xfId="0" applyNumberFormat="1" applyFont="1" applyFill="1" applyBorder="1" applyAlignment="1">
      <alignment horizontal="right" vertical="center"/>
    </xf>
    <xf numFmtId="165" fontId="7" fillId="8" borderId="0" xfId="0" applyNumberFormat="1" applyFont="1" applyFill="1" applyBorder="1" applyAlignment="1">
      <alignment horizontal="right" vertical="center"/>
    </xf>
    <xf numFmtId="165" fontId="8" fillId="9" borderId="11" xfId="0" applyNumberFormat="1" applyFont="1" applyFill="1" applyBorder="1" applyAlignment="1">
      <alignment horizontal="right" vertical="center"/>
    </xf>
    <xf numFmtId="166" fontId="8" fillId="9" borderId="11" xfId="1" applyNumberFormat="1" applyFont="1" applyFill="1" applyBorder="1" applyAlignment="1">
      <alignment horizontal="right" vertical="center"/>
    </xf>
    <xf numFmtId="9" fontId="8" fillId="9" borderId="11" xfId="0" applyNumberFormat="1" applyFont="1" applyFill="1" applyBorder="1" applyAlignment="1">
      <alignment horizontal="right" vertical="center"/>
    </xf>
    <xf numFmtId="0" fontId="11" fillId="6" borderId="12" xfId="0" applyFont="1" applyFill="1" applyBorder="1" applyAlignment="1">
      <alignment horizontal="center" vertical="center" wrapText="1"/>
    </xf>
    <xf numFmtId="0" fontId="11" fillId="6" borderId="7" xfId="0" applyFont="1" applyFill="1" applyBorder="1" applyAlignment="1">
      <alignment horizontal="center"/>
    </xf>
    <xf numFmtId="166" fontId="0" fillId="8" borderId="19" xfId="1" applyNumberFormat="1" applyFont="1" applyFill="1" applyBorder="1"/>
    <xf numFmtId="171" fontId="0" fillId="8" borderId="20" xfId="12" applyNumberFormat="1" applyFont="1" applyFill="1" applyBorder="1"/>
    <xf numFmtId="171" fontId="0" fillId="8" borderId="21" xfId="0" applyNumberFormat="1" applyFill="1" applyBorder="1"/>
    <xf numFmtId="166" fontId="1" fillId="8" borderId="19" xfId="1" applyNumberFormat="1" applyFont="1" applyFill="1" applyBorder="1"/>
    <xf numFmtId="166" fontId="1" fillId="8" borderId="7" xfId="1" applyNumberFormat="1" applyFont="1" applyFill="1" applyBorder="1"/>
    <xf numFmtId="172" fontId="1" fillId="8" borderId="8" xfId="1" applyNumberFormat="1" applyFont="1" applyFill="1" applyBorder="1"/>
    <xf numFmtId="166" fontId="0" fillId="9" borderId="16" xfId="1" applyNumberFormat="1" applyFont="1" applyFill="1" applyBorder="1"/>
    <xf numFmtId="171" fontId="0" fillId="9" borderId="17" xfId="12" applyNumberFormat="1" applyFont="1" applyFill="1" applyBorder="1"/>
    <xf numFmtId="171" fontId="0" fillId="9" borderId="18" xfId="0" applyNumberFormat="1" applyFill="1" applyBorder="1"/>
    <xf numFmtId="166" fontId="0" fillId="9" borderId="19" xfId="1" applyNumberFormat="1" applyFont="1" applyFill="1" applyBorder="1"/>
    <xf numFmtId="171" fontId="0" fillId="9" borderId="20" xfId="12" applyNumberFormat="1" applyFont="1" applyFill="1" applyBorder="1"/>
    <xf numFmtId="171" fontId="0" fillId="9" borderId="21" xfId="0" applyNumberFormat="1" applyFill="1" applyBorder="1"/>
    <xf numFmtId="166" fontId="1" fillId="9" borderId="19" xfId="1" applyNumberFormat="1" applyFont="1" applyFill="1" applyBorder="1"/>
    <xf numFmtId="0" fontId="43" fillId="6" borderId="14" xfId="3" applyFont="1" applyFill="1" applyBorder="1" applyAlignment="1">
      <alignment horizontal="center" vertical="center" wrapText="1"/>
    </xf>
    <xf numFmtId="0" fontId="43" fillId="6" borderId="13" xfId="3" applyFont="1" applyFill="1" applyBorder="1" applyAlignment="1">
      <alignment horizontal="center" vertical="center"/>
    </xf>
    <xf numFmtId="0" fontId="43" fillId="6" borderId="15" xfId="3" applyFont="1" applyFill="1" applyBorder="1" applyAlignment="1">
      <alignment horizontal="center" vertical="center"/>
    </xf>
    <xf numFmtId="0" fontId="43" fillId="6" borderId="12" xfId="3" applyFont="1" applyFill="1" applyBorder="1" applyAlignment="1">
      <alignment horizontal="center" vertical="center" wrapText="1"/>
    </xf>
    <xf numFmtId="0" fontId="10" fillId="7" borderId="13" xfId="3" applyFont="1" applyFill="1" applyBorder="1" applyAlignment="1">
      <alignment horizontal="center" vertical="center" wrapText="1"/>
    </xf>
    <xf numFmtId="0" fontId="10" fillId="7" borderId="12" xfId="3" applyFont="1" applyFill="1" applyBorder="1" applyAlignment="1">
      <alignment horizontal="center" vertical="center" wrapText="1"/>
    </xf>
    <xf numFmtId="3" fontId="5" fillId="8" borderId="0" xfId="3" applyNumberFormat="1" applyFont="1" applyFill="1" applyAlignment="1">
      <alignment vertical="center"/>
    </xf>
    <xf numFmtId="3" fontId="5" fillId="8" borderId="11" xfId="3" applyNumberFormat="1" applyFont="1" applyFill="1" applyBorder="1" applyAlignment="1">
      <alignment vertical="center"/>
    </xf>
    <xf numFmtId="3" fontId="5" fillId="9" borderId="11" xfId="3" applyNumberFormat="1" applyFont="1" applyFill="1" applyBorder="1" applyAlignment="1">
      <alignment vertical="center"/>
    </xf>
    <xf numFmtId="3" fontId="5" fillId="9" borderId="4" xfId="3" applyNumberFormat="1" applyFont="1" applyFill="1" applyBorder="1" applyAlignment="1">
      <alignment vertical="center"/>
    </xf>
    <xf numFmtId="10" fontId="5" fillId="8" borderId="10" xfId="1" applyNumberFormat="1" applyFont="1" applyFill="1" applyBorder="1" applyAlignment="1"/>
    <xf numFmtId="10" fontId="5" fillId="8" borderId="12" xfId="1" applyNumberFormat="1" applyFont="1" applyFill="1" applyBorder="1" applyAlignment="1">
      <alignment vertical="center"/>
    </xf>
    <xf numFmtId="10" fontId="5" fillId="9" borderId="10" xfId="1" applyNumberFormat="1" applyFont="1" applyFill="1" applyBorder="1" applyAlignment="1"/>
    <xf numFmtId="10" fontId="10" fillId="9" borderId="4" xfId="1" applyNumberFormat="1" applyFont="1" applyFill="1" applyBorder="1" applyAlignment="1"/>
    <xf numFmtId="10" fontId="5" fillId="9" borderId="6" xfId="1" applyNumberFormat="1" applyFont="1" applyFill="1" applyBorder="1" applyAlignment="1"/>
    <xf numFmtId="0" fontId="11" fillId="6" borderId="10" xfId="5" applyFont="1" applyFill="1" applyBorder="1" applyAlignment="1">
      <alignment vertical="center" wrapText="1"/>
    </xf>
    <xf numFmtId="0" fontId="11" fillId="6" borderId="6" xfId="5" applyFont="1" applyFill="1" applyBorder="1" applyAlignment="1">
      <alignment vertical="center" wrapText="1"/>
    </xf>
    <xf numFmtId="0" fontId="0" fillId="7" borderId="7" xfId="0" applyFill="1" applyBorder="1" applyAlignment="1">
      <alignment horizontal="center" vertical="center"/>
    </xf>
    <xf numFmtId="0" fontId="0" fillId="7" borderId="8" xfId="0" applyFill="1" applyBorder="1" applyAlignment="1">
      <alignment horizontal="center" vertical="center" wrapText="1"/>
    </xf>
    <xf numFmtId="0" fontId="0" fillId="7" borderId="9" xfId="0" applyFill="1" applyBorder="1" applyAlignment="1">
      <alignment horizontal="center" vertical="center" wrapText="1"/>
    </xf>
    <xf numFmtId="166" fontId="0" fillId="9" borderId="7" xfId="0" applyNumberFormat="1" applyFill="1" applyBorder="1" applyAlignment="1">
      <alignment vertical="center"/>
    </xf>
    <xf numFmtId="166" fontId="0" fillId="9" borderId="8" xfId="0" applyNumberFormat="1" applyFill="1" applyBorder="1" applyAlignment="1">
      <alignment vertical="center"/>
    </xf>
    <xf numFmtId="166" fontId="0" fillId="9" borderId="9" xfId="0" applyNumberFormat="1" applyFill="1" applyBorder="1" applyAlignment="1">
      <alignment vertical="center"/>
    </xf>
    <xf numFmtId="166" fontId="2" fillId="9" borderId="8" xfId="0" applyNumberFormat="1" applyFont="1" applyFill="1" applyBorder="1" applyAlignment="1">
      <alignment vertical="center"/>
    </xf>
    <xf numFmtId="0" fontId="44" fillId="6" borderId="12" xfId="0" applyFont="1" applyFill="1" applyBorder="1" applyAlignment="1">
      <alignment horizontal="center" vertical="center"/>
    </xf>
    <xf numFmtId="0" fontId="44" fillId="6" borderId="10" xfId="0" applyFont="1" applyFill="1" applyBorder="1" applyAlignment="1">
      <alignment horizontal="center"/>
    </xf>
    <xf numFmtId="0" fontId="44" fillId="6" borderId="11" xfId="0" applyFont="1" applyFill="1" applyBorder="1" applyAlignment="1">
      <alignment horizontal="center"/>
    </xf>
    <xf numFmtId="0" fontId="44" fillId="6" borderId="11" xfId="0" applyFont="1" applyFill="1" applyBorder="1"/>
    <xf numFmtId="0" fontId="44" fillId="6" borderId="6" xfId="0" applyFont="1" applyFill="1" applyBorder="1" applyAlignment="1">
      <alignment horizontal="center"/>
    </xf>
    <xf numFmtId="170" fontId="37" fillId="8" borderId="11" xfId="12" applyNumberFormat="1" applyFont="1" applyFill="1" applyBorder="1"/>
    <xf numFmtId="9" fontId="37" fillId="8" borderId="11" xfId="1" applyFont="1" applyFill="1" applyBorder="1"/>
    <xf numFmtId="166" fontId="37" fillId="8" borderId="11" xfId="1" applyNumberFormat="1" applyFont="1" applyFill="1" applyBorder="1"/>
    <xf numFmtId="170" fontId="16" fillId="8" borderId="11" xfId="12" applyNumberFormat="1" applyFont="1" applyFill="1" applyBorder="1"/>
    <xf numFmtId="0" fontId="37" fillId="8" borderId="11" xfId="0" applyFont="1" applyFill="1" applyBorder="1"/>
    <xf numFmtId="170" fontId="37" fillId="8" borderId="6" xfId="12" applyNumberFormat="1" applyFont="1" applyFill="1" applyBorder="1"/>
    <xf numFmtId="9" fontId="37" fillId="8" borderId="6" xfId="1" applyFont="1" applyFill="1" applyBorder="1"/>
    <xf numFmtId="166" fontId="37" fillId="8" borderId="6" xfId="1" applyNumberFormat="1" applyFont="1" applyFill="1" applyBorder="1"/>
    <xf numFmtId="0" fontId="37" fillId="9" borderId="10" xfId="0" applyFont="1" applyFill="1" applyBorder="1" applyAlignment="1">
      <alignment horizontal="center" vertical="center"/>
    </xf>
    <xf numFmtId="170" fontId="37" fillId="9" borderId="10" xfId="12" applyNumberFormat="1" applyFont="1" applyFill="1" applyBorder="1" applyAlignment="1">
      <alignment horizontal="right" vertical="center"/>
    </xf>
    <xf numFmtId="170" fontId="37" fillId="9" borderId="11" xfId="12" applyNumberFormat="1" applyFont="1" applyFill="1" applyBorder="1"/>
    <xf numFmtId="9" fontId="37" fillId="9" borderId="11" xfId="1" applyFont="1" applyFill="1" applyBorder="1"/>
    <xf numFmtId="0" fontId="37" fillId="9" borderId="10" xfId="0" applyFont="1" applyFill="1" applyBorder="1" applyAlignment="1">
      <alignment horizontal="center" vertical="center" wrapText="1"/>
    </xf>
    <xf numFmtId="0" fontId="37" fillId="9" borderId="11" xfId="0" applyFont="1" applyFill="1" applyBorder="1" applyAlignment="1">
      <alignment horizontal="center" vertical="center"/>
    </xf>
    <xf numFmtId="170" fontId="37" fillId="9" borderId="11" xfId="12" applyNumberFormat="1" applyFont="1" applyFill="1" applyBorder="1" applyAlignment="1">
      <alignment horizontal="right" vertical="center"/>
    </xf>
    <xf numFmtId="166" fontId="37" fillId="9" borderId="11" xfId="1" applyNumberFormat="1" applyFont="1" applyFill="1" applyBorder="1"/>
    <xf numFmtId="0" fontId="37" fillId="9" borderId="11" xfId="0" applyFont="1" applyFill="1" applyBorder="1"/>
    <xf numFmtId="3" fontId="43" fillId="6" borderId="12" xfId="3" applyNumberFormat="1" applyFont="1" applyFill="1" applyBorder="1" applyAlignment="1">
      <alignment vertical="center"/>
    </xf>
    <xf numFmtId="3" fontId="43" fillId="6" borderId="13" xfId="3" applyNumberFormat="1" applyFont="1" applyFill="1" applyBorder="1" applyAlignment="1">
      <alignment horizontal="right" vertical="center"/>
    </xf>
    <xf numFmtId="3" fontId="43" fillId="6" borderId="12" xfId="3" applyNumberFormat="1" applyFont="1" applyFill="1" applyBorder="1" applyAlignment="1">
      <alignment horizontal="right" vertical="center"/>
    </xf>
    <xf numFmtId="3" fontId="43" fillId="6" borderId="15" xfId="3" applyNumberFormat="1" applyFont="1" applyFill="1" applyBorder="1" applyAlignment="1">
      <alignment vertical="center"/>
    </xf>
    <xf numFmtId="10" fontId="6" fillId="6" borderId="12" xfId="1" applyNumberFormat="1" applyFont="1" applyFill="1" applyBorder="1" applyAlignment="1">
      <alignment vertical="center"/>
    </xf>
    <xf numFmtId="10" fontId="5" fillId="8" borderId="6" xfId="1" applyNumberFormat="1" applyFont="1" applyFill="1" applyBorder="1" applyAlignment="1"/>
    <xf numFmtId="166" fontId="0" fillId="2" borderId="0" xfId="1" applyNumberFormat="1" applyFont="1" applyFill="1"/>
    <xf numFmtId="0" fontId="24" fillId="0" borderId="0" xfId="0" applyFont="1" applyAlignment="1">
      <alignment horizontal="left" vertical="center"/>
    </xf>
    <xf numFmtId="0" fontId="24" fillId="0" borderId="0" xfId="0" applyFont="1" applyAlignment="1">
      <alignment horizontal="left" vertical="center" wrapText="1"/>
    </xf>
    <xf numFmtId="0" fontId="35" fillId="0" borderId="0" xfId="2" applyFont="1" applyAlignment="1">
      <alignment horizontal="center" vertical="center" wrapText="1"/>
    </xf>
    <xf numFmtId="0" fontId="24" fillId="0" borderId="0" xfId="0" applyFont="1" applyAlignment="1">
      <alignment horizontal="left" wrapText="1"/>
    </xf>
    <xf numFmtId="0" fontId="5" fillId="0" borderId="14" xfId="3" applyFont="1" applyBorder="1" applyAlignment="1">
      <alignment horizontal="left"/>
    </xf>
    <xf numFmtId="0" fontId="43" fillId="6" borderId="1" xfId="3" applyFont="1" applyFill="1" applyBorder="1" applyAlignment="1">
      <alignment horizontal="center" vertical="center" wrapText="1"/>
    </xf>
    <xf numFmtId="0" fontId="43" fillId="6" borderId="2" xfId="3" applyFont="1" applyFill="1" applyBorder="1" applyAlignment="1">
      <alignment horizontal="center" vertical="center" wrapText="1"/>
    </xf>
    <xf numFmtId="0" fontId="43" fillId="6" borderId="3" xfId="3" applyFont="1" applyFill="1" applyBorder="1" applyAlignment="1">
      <alignment horizontal="center" vertical="center" wrapText="1"/>
    </xf>
    <xf numFmtId="0" fontId="43" fillId="6" borderId="7" xfId="3" applyFont="1" applyFill="1" applyBorder="1" applyAlignment="1">
      <alignment horizontal="center" vertical="center" wrapText="1"/>
    </xf>
    <xf numFmtId="0" fontId="43" fillId="6" borderId="8" xfId="3" applyFont="1" applyFill="1" applyBorder="1" applyAlignment="1">
      <alignment horizontal="center" vertical="center" wrapText="1"/>
    </xf>
    <xf numFmtId="0" fontId="43" fillId="6" borderId="9" xfId="3" applyFont="1" applyFill="1" applyBorder="1" applyAlignment="1">
      <alignment horizontal="center" vertical="center" wrapText="1"/>
    </xf>
    <xf numFmtId="167" fontId="6" fillId="6" borderId="1" xfId="3" applyNumberFormat="1" applyFont="1" applyFill="1" applyBorder="1" applyAlignment="1">
      <alignment horizontal="center"/>
    </xf>
    <xf numFmtId="167" fontId="6" fillId="6" borderId="2" xfId="3" applyNumberFormat="1" applyFont="1" applyFill="1" applyBorder="1" applyAlignment="1">
      <alignment horizontal="center"/>
    </xf>
    <xf numFmtId="167" fontId="6" fillId="6" borderId="3" xfId="3" applyNumberFormat="1" applyFont="1" applyFill="1" applyBorder="1" applyAlignment="1">
      <alignment horizontal="center"/>
    </xf>
    <xf numFmtId="0" fontId="35" fillId="0" borderId="0" xfId="0" applyFont="1" applyAlignment="1">
      <alignment horizontal="center" vertical="center" readingOrder="1"/>
    </xf>
    <xf numFmtId="0" fontId="35" fillId="0" borderId="0" xfId="3" applyFont="1" applyAlignment="1">
      <alignment horizontal="center" vertical="center" wrapText="1"/>
    </xf>
    <xf numFmtId="0" fontId="5" fillId="0" borderId="8" xfId="3" applyFont="1" applyBorder="1" applyAlignment="1">
      <alignment horizontal="left"/>
    </xf>
    <xf numFmtId="0" fontId="43" fillId="6" borderId="13" xfId="3" applyFont="1" applyFill="1" applyBorder="1" applyAlignment="1">
      <alignment horizontal="center" vertical="center" wrapText="1"/>
    </xf>
    <xf numFmtId="0" fontId="43" fillId="6" borderId="14" xfId="3" applyFont="1" applyFill="1" applyBorder="1" applyAlignment="1">
      <alignment horizontal="center" vertical="center" wrapText="1"/>
    </xf>
    <xf numFmtId="0" fontId="43" fillId="6" borderId="15" xfId="3" applyFont="1" applyFill="1" applyBorder="1" applyAlignment="1">
      <alignment horizontal="center" vertical="center" wrapText="1"/>
    </xf>
    <xf numFmtId="0" fontId="24" fillId="0" borderId="0" xfId="0" applyFont="1" applyBorder="1" applyAlignment="1">
      <alignment horizontal="left" vertical="center" wrapText="1"/>
    </xf>
    <xf numFmtId="0" fontId="24" fillId="0" borderId="0" xfId="0" applyFont="1" applyAlignment="1">
      <alignment horizontal="left" vertical="top" wrapText="1"/>
    </xf>
    <xf numFmtId="0" fontId="35" fillId="2" borderId="0" xfId="4" applyFont="1" applyFill="1" applyAlignment="1">
      <alignment horizontal="center" wrapText="1"/>
    </xf>
    <xf numFmtId="0" fontId="35" fillId="2" borderId="0" xfId="4" applyFont="1" applyFill="1" applyAlignment="1">
      <alignment horizontal="center"/>
    </xf>
    <xf numFmtId="0" fontId="4" fillId="2" borderId="0" xfId="4" applyFont="1" applyFill="1" applyAlignment="1">
      <alignment horizontal="center" vertical="center"/>
    </xf>
    <xf numFmtId="0" fontId="35" fillId="2" borderId="0" xfId="4" applyFont="1" applyFill="1" applyAlignment="1">
      <alignment horizontal="center" vertical="center"/>
    </xf>
    <xf numFmtId="0" fontId="24" fillId="0" borderId="2" xfId="0" applyFont="1" applyBorder="1" applyAlignment="1">
      <alignment horizontal="left" vertical="center" wrapText="1"/>
    </xf>
    <xf numFmtId="0" fontId="10" fillId="2" borderId="0" xfId="4" applyFont="1" applyFill="1" applyAlignment="1">
      <alignment horizontal="center"/>
    </xf>
    <xf numFmtId="0" fontId="43" fillId="6" borderId="10" xfId="4" applyFont="1" applyFill="1" applyBorder="1" applyAlignment="1">
      <alignment horizontal="center" vertical="center" wrapText="1"/>
    </xf>
    <xf numFmtId="0" fontId="43" fillId="6" borderId="6" xfId="4" applyFont="1" applyFill="1" applyBorder="1" applyAlignment="1">
      <alignment horizontal="center" vertical="center" wrapText="1"/>
    </xf>
    <xf numFmtId="0" fontId="35" fillId="0" borderId="0" xfId="0" applyFont="1" applyAlignment="1">
      <alignment horizontal="center" vertical="center" wrapText="1"/>
    </xf>
    <xf numFmtId="0" fontId="24" fillId="0" borderId="2" xfId="0" applyFont="1" applyBorder="1" applyAlignment="1">
      <alignment horizontal="left" vertical="center"/>
    </xf>
    <xf numFmtId="0" fontId="0" fillId="2" borderId="4" xfId="0" applyFill="1" applyBorder="1" applyAlignment="1">
      <alignment horizontal="left" vertical="top" wrapText="1"/>
    </xf>
    <xf numFmtId="0" fontId="0" fillId="2" borderId="0" xfId="0" applyFill="1" applyAlignment="1">
      <alignment horizontal="left" vertical="top" wrapText="1"/>
    </xf>
    <xf numFmtId="0" fontId="35" fillId="0" borderId="0" xfId="0" applyFont="1" applyBorder="1" applyAlignment="1">
      <alignment horizontal="center" vertical="center"/>
    </xf>
    <xf numFmtId="0" fontId="35" fillId="2" borderId="0" xfId="0" applyFont="1" applyFill="1" applyBorder="1" applyAlignment="1">
      <alignment horizontal="center"/>
    </xf>
    <xf numFmtId="0" fontId="18" fillId="2" borderId="0" xfId="0" applyFont="1" applyFill="1" applyAlignment="1">
      <alignment horizontal="left" wrapText="1"/>
    </xf>
    <xf numFmtId="0" fontId="35" fillId="0" borderId="0" xfId="0" applyFont="1" applyAlignment="1">
      <alignment horizontal="center" vertical="center"/>
    </xf>
    <xf numFmtId="0" fontId="18" fillId="2" borderId="0" xfId="0" applyFont="1" applyFill="1" applyAlignment="1">
      <alignment horizontal="left" vertical="top" wrapText="1"/>
    </xf>
    <xf numFmtId="0" fontId="33" fillId="0" borderId="0" xfId="0" applyFont="1" applyAlignment="1">
      <alignment horizontal="left" vertical="top" wrapText="1"/>
    </xf>
    <xf numFmtId="0" fontId="35" fillId="2" borderId="8" xfId="0" applyFont="1" applyFill="1" applyBorder="1" applyAlignment="1">
      <alignment horizontal="center"/>
    </xf>
    <xf numFmtId="0" fontId="28" fillId="2" borderId="0" xfId="0" applyFont="1" applyFill="1" applyAlignment="1">
      <alignment horizontal="center" wrapText="1"/>
    </xf>
    <xf numFmtId="0" fontId="39" fillId="6" borderId="1" xfId="0" applyFont="1" applyFill="1" applyBorder="1" applyAlignment="1">
      <alignment horizontal="left" vertical="top" wrapText="1"/>
    </xf>
    <xf numFmtId="0" fontId="39" fillId="6" borderId="2" xfId="0" applyFont="1" applyFill="1" applyBorder="1" applyAlignment="1">
      <alignment horizontal="left" vertical="top" wrapText="1"/>
    </xf>
    <xf numFmtId="0" fontId="39" fillId="6" borderId="3" xfId="0" applyFont="1" applyFill="1" applyBorder="1" applyAlignment="1">
      <alignment horizontal="left" vertical="top" wrapText="1"/>
    </xf>
    <xf numFmtId="0" fontId="39" fillId="6" borderId="4" xfId="0" applyFont="1" applyFill="1" applyBorder="1" applyAlignment="1">
      <alignment horizontal="left" vertical="top" wrapText="1"/>
    </xf>
    <xf numFmtId="0" fontId="39" fillId="6" borderId="5" xfId="0" applyFont="1" applyFill="1" applyBorder="1" applyAlignment="1">
      <alignment horizontal="left" vertical="top" wrapText="1"/>
    </xf>
    <xf numFmtId="0" fontId="39" fillId="6" borderId="7" xfId="0" applyFont="1" applyFill="1" applyBorder="1" applyAlignment="1">
      <alignment horizontal="left"/>
    </xf>
    <xf numFmtId="0" fontId="39" fillId="6" borderId="8" xfId="0" applyFont="1" applyFill="1" applyBorder="1" applyAlignment="1">
      <alignment horizontal="left"/>
    </xf>
    <xf numFmtId="0" fontId="33" fillId="2" borderId="0" xfId="0" applyFont="1" applyFill="1" applyAlignment="1">
      <alignment horizontal="left" vertical="top" wrapText="1"/>
    </xf>
    <xf numFmtId="0" fontId="32" fillId="2" borderId="4" xfId="0" applyFont="1" applyFill="1" applyBorder="1" applyAlignment="1">
      <alignment horizontal="left" vertical="top" wrapText="1"/>
    </xf>
    <xf numFmtId="0" fontId="32" fillId="2" borderId="0" xfId="0" applyFont="1" applyFill="1" applyAlignment="1">
      <alignment horizontal="left" vertical="top" wrapText="1"/>
    </xf>
    <xf numFmtId="0" fontId="35" fillId="2" borderId="8" xfId="0" applyFont="1" applyFill="1" applyBorder="1" applyAlignment="1">
      <alignment horizontal="center" vertical="center"/>
    </xf>
    <xf numFmtId="174" fontId="39" fillId="6" borderId="2" xfId="0" applyNumberFormat="1" applyFont="1" applyFill="1" applyBorder="1" applyAlignment="1">
      <alignment horizontal="center" vertical="center"/>
    </xf>
    <xf numFmtId="174" fontId="39" fillId="6" borderId="3" xfId="0" applyNumberFormat="1" applyFont="1" applyFill="1" applyBorder="1" applyAlignment="1">
      <alignment horizontal="center" vertical="center"/>
    </xf>
    <xf numFmtId="174" fontId="39" fillId="6" borderId="2" xfId="0" applyNumberFormat="1" applyFont="1" applyFill="1" applyBorder="1" applyAlignment="1">
      <alignment horizontal="center" vertical="center" wrapText="1"/>
    </xf>
    <xf numFmtId="0" fontId="14" fillId="0" borderId="0" xfId="0" applyFont="1" applyAlignment="1">
      <alignment horizontal="center" vertical="center"/>
    </xf>
    <xf numFmtId="0" fontId="43" fillId="6" borderId="4" xfId="3" applyFont="1" applyFill="1" applyBorder="1" applyAlignment="1">
      <alignment horizontal="center" vertical="center" wrapText="1"/>
    </xf>
    <xf numFmtId="0" fontId="43" fillId="6" borderId="0" xfId="3" applyFont="1" applyFill="1" applyBorder="1" applyAlignment="1">
      <alignment horizontal="center" vertical="center" wrapText="1"/>
    </xf>
    <xf numFmtId="0" fontId="43" fillId="6" borderId="5" xfId="3" applyFont="1" applyFill="1" applyBorder="1" applyAlignment="1">
      <alignment horizontal="center" vertical="center" wrapText="1"/>
    </xf>
    <xf numFmtId="0" fontId="5" fillId="2" borderId="8" xfId="3" applyFont="1" applyFill="1" applyBorder="1" applyAlignment="1">
      <alignment horizontal="left"/>
    </xf>
    <xf numFmtId="0" fontId="43" fillId="6" borderId="13" xfId="3" applyFont="1" applyFill="1" applyBorder="1" applyAlignment="1">
      <alignment horizontal="center" vertical="center"/>
    </xf>
    <xf numFmtId="0" fontId="43" fillId="6" borderId="14" xfId="3" applyFont="1" applyFill="1" applyBorder="1" applyAlignment="1">
      <alignment horizontal="center" vertical="center"/>
    </xf>
    <xf numFmtId="0" fontId="43" fillId="6" borderId="15" xfId="3" applyFont="1" applyFill="1" applyBorder="1" applyAlignment="1">
      <alignment horizontal="center" vertical="center"/>
    </xf>
    <xf numFmtId="3" fontId="10" fillId="8" borderId="13" xfId="3" applyNumberFormat="1" applyFont="1" applyFill="1" applyBorder="1" applyAlignment="1">
      <alignment horizontal="center" vertical="center"/>
    </xf>
    <xf numFmtId="3" fontId="10" fillId="8" borderId="15" xfId="3" applyNumberFormat="1" applyFont="1" applyFill="1" applyBorder="1" applyAlignment="1">
      <alignment horizontal="center" vertical="center"/>
    </xf>
    <xf numFmtId="0" fontId="5" fillId="2" borderId="14" xfId="3" applyFont="1" applyFill="1" applyBorder="1" applyAlignment="1">
      <alignment horizontal="left"/>
    </xf>
    <xf numFmtId="0" fontId="14" fillId="0" borderId="0" xfId="0" applyFont="1" applyAlignment="1">
      <alignment horizontal="center" vertical="center" wrapText="1"/>
    </xf>
    <xf numFmtId="0" fontId="11" fillId="6" borderId="1" xfId="5" applyFont="1" applyFill="1" applyBorder="1" applyAlignment="1">
      <alignment horizontal="center" vertical="center"/>
    </xf>
    <xf numFmtId="0" fontId="11" fillId="6" borderId="2" xfId="5" applyFont="1" applyFill="1" applyBorder="1" applyAlignment="1">
      <alignment horizontal="center" vertical="center"/>
    </xf>
    <xf numFmtId="0" fontId="11" fillId="6" borderId="3" xfId="5" applyFont="1" applyFill="1" applyBorder="1" applyAlignment="1">
      <alignment horizontal="center" vertical="center"/>
    </xf>
    <xf numFmtId="0" fontId="18" fillId="2" borderId="0" xfId="0" applyFont="1" applyFill="1" applyAlignment="1">
      <alignment horizontal="center" vertical="center"/>
    </xf>
    <xf numFmtId="0" fontId="35" fillId="0" borderId="8" xfId="0" applyFont="1" applyBorder="1" applyAlignment="1">
      <alignment horizontal="center" vertical="center" wrapText="1"/>
    </xf>
    <xf numFmtId="0" fontId="35" fillId="0" borderId="0" xfId="0" applyFont="1" applyAlignment="1">
      <alignment horizontal="center" wrapText="1"/>
    </xf>
    <xf numFmtId="0" fontId="24" fillId="0" borderId="0" xfId="0" applyFont="1" applyBorder="1" applyAlignment="1">
      <alignment horizontal="left" vertical="center"/>
    </xf>
    <xf numFmtId="16" fontId="44" fillId="6" borderId="10" xfId="0" applyNumberFormat="1" applyFont="1" applyFill="1" applyBorder="1" applyAlignment="1">
      <alignment horizontal="center" vertical="center"/>
    </xf>
    <xf numFmtId="16" fontId="44" fillId="6" borderId="6" xfId="0" applyNumberFormat="1" applyFont="1" applyFill="1" applyBorder="1" applyAlignment="1">
      <alignment horizontal="center" vertical="center"/>
    </xf>
    <xf numFmtId="0" fontId="44" fillId="6" borderId="13" xfId="0" applyFont="1" applyFill="1" applyBorder="1" applyAlignment="1">
      <alignment horizontal="center" vertical="center" wrapText="1"/>
    </xf>
    <xf numFmtId="0" fontId="44" fillId="6" borderId="14" xfId="0" applyFont="1" applyFill="1" applyBorder="1" applyAlignment="1">
      <alignment horizontal="center" vertical="center" wrapText="1"/>
    </xf>
    <xf numFmtId="0" fontId="44" fillId="6" borderId="15" xfId="0" applyFont="1" applyFill="1" applyBorder="1" applyAlignment="1">
      <alignment horizontal="center" vertical="center" wrapText="1"/>
    </xf>
    <xf numFmtId="0" fontId="44" fillId="6" borderId="12" xfId="0" applyFont="1" applyFill="1" applyBorder="1" applyAlignment="1">
      <alignment horizontal="center" vertical="center" wrapText="1"/>
    </xf>
    <xf numFmtId="0" fontId="44" fillId="6" borderId="12" xfId="0" applyFont="1" applyFill="1" applyBorder="1" applyAlignment="1">
      <alignment horizontal="center" wrapText="1"/>
    </xf>
    <xf numFmtId="0" fontId="44" fillId="6" borderId="10" xfId="0" applyFont="1" applyFill="1" applyBorder="1" applyAlignment="1">
      <alignment horizontal="center" vertical="center" wrapText="1"/>
    </xf>
    <xf numFmtId="0" fontId="44" fillId="6" borderId="6" xfId="0" applyFont="1" applyFill="1" applyBorder="1" applyAlignment="1">
      <alignment horizontal="center" vertical="center" wrapText="1"/>
    </xf>
    <xf numFmtId="0" fontId="35" fillId="2" borderId="0" xfId="0" applyFont="1" applyFill="1" applyAlignment="1">
      <alignment horizontal="center" wrapText="1"/>
    </xf>
    <xf numFmtId="0" fontId="35" fillId="0" borderId="0" xfId="0" applyFont="1" applyFill="1" applyAlignment="1">
      <alignment horizontal="center" vertical="center" wrapText="1"/>
    </xf>
    <xf numFmtId="0" fontId="5" fillId="0" borderId="0" xfId="3" applyFont="1" applyAlignment="1">
      <alignment horizontal="left"/>
    </xf>
    <xf numFmtId="0" fontId="43" fillId="6" borderId="0" xfId="3" applyFont="1" applyFill="1" applyAlignment="1">
      <alignment horizontal="center" vertical="center" wrapText="1"/>
    </xf>
    <xf numFmtId="0" fontId="35" fillId="2" borderId="0" xfId="0" applyFont="1" applyFill="1" applyAlignment="1">
      <alignment horizontal="center" vertical="center" wrapText="1"/>
    </xf>
    <xf numFmtId="0" fontId="11" fillId="6" borderId="12" xfId="5" applyFont="1" applyFill="1" applyBorder="1" applyAlignment="1">
      <alignment horizontal="center" vertical="center"/>
    </xf>
    <xf numFmtId="3" fontId="2" fillId="8" borderId="10" xfId="0" applyNumberFormat="1" applyFont="1" applyFill="1" applyBorder="1" applyAlignment="1">
      <alignment horizontal="center" vertical="center"/>
    </xf>
    <xf numFmtId="3" fontId="2" fillId="8" borderId="11" xfId="0" applyNumberFormat="1" applyFont="1" applyFill="1" applyBorder="1" applyAlignment="1">
      <alignment horizontal="center" vertical="center"/>
    </xf>
    <xf numFmtId="3" fontId="2" fillId="8" borderId="6" xfId="0" applyNumberFormat="1" applyFont="1" applyFill="1" applyBorder="1" applyAlignment="1">
      <alignment horizontal="center" vertical="center"/>
    </xf>
    <xf numFmtId="3" fontId="2" fillId="8" borderId="12" xfId="0" applyNumberFormat="1" applyFont="1" applyFill="1" applyBorder="1" applyAlignment="1">
      <alignment horizontal="center" vertical="center"/>
    </xf>
  </cellXfs>
  <cellStyles count="16">
    <cellStyle name="Accent1" xfId="5" builtinId="29"/>
    <cellStyle name="Lien hypertexte" xfId="15" builtinId="8"/>
    <cellStyle name="Milliers" xfId="12" builtinId="3"/>
    <cellStyle name="Milliers 2" xfId="9" xr:uid="{562A239C-9B7A-4C43-9D65-5922F1F69B46}"/>
    <cellStyle name="Milliers 3" xfId="14" xr:uid="{3533423D-0239-49AF-9694-BD689103D988}"/>
    <cellStyle name="Monétaire 2" xfId="7" xr:uid="{4527F9FE-87C1-41D8-B25C-8B9D683B4842}"/>
    <cellStyle name="Monétaire 2 2" xfId="13" xr:uid="{5DF880CD-2A05-42EA-9B79-4DACCB9B983C}"/>
    <cellStyle name="Normal" xfId="0" builtinId="0"/>
    <cellStyle name="Normal 2" xfId="10" xr:uid="{73C96D6E-4B54-43F8-965F-80547E52A965}"/>
    <cellStyle name="Normal 2 2" xfId="6" xr:uid="{21E73BC4-1917-4094-ACA4-357B31A9B9AB}"/>
    <cellStyle name="Normal_Feuil1" xfId="3" xr:uid="{B2BE7DC1-CE92-4CA6-A191-92B437309E11}"/>
    <cellStyle name="Normal_Série montant global stock" xfId="4" xr:uid="{4AAC1E7B-923C-4DC2-A384-C66633617BDB}"/>
    <cellStyle name="Normal_Texte RM 5 et 6" xfId="2" xr:uid="{A785AE42-3AC5-4A5D-A3BA-F86F50057C36}"/>
    <cellStyle name="Pourcentage" xfId="1" builtinId="5"/>
    <cellStyle name="Pourcentage 2" xfId="8" xr:uid="{3823BB54-C91B-4D48-B8B1-CDBE95661929}"/>
    <cellStyle name="Pourcentage 3" xfId="11" xr:uid="{126AFD76-F864-497F-B6CA-2FC2E829B574}"/>
  </cellStyles>
  <dxfs count="0"/>
  <tableStyles count="0" defaultTableStyle="TableStyleMedium2" defaultPivotStyle="PivotStyleLight16"/>
  <colors>
    <mruColors>
      <color rgb="FFC6E0B4"/>
      <color rgb="FF005670"/>
      <color rgb="FFE2EFDA"/>
      <color rgb="FFA9D0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0968519108521841E-2"/>
          <c:y val="0.1695764904550896"/>
          <c:w val="0.93207579688377107"/>
          <c:h val="0.56130960350542447"/>
        </c:manualLayout>
      </c:layout>
      <c:barChart>
        <c:barDir val="col"/>
        <c:grouping val="clustered"/>
        <c:varyColors val="0"/>
        <c:ser>
          <c:idx val="0"/>
          <c:order val="0"/>
          <c:tx>
            <c:v>Hommes</c:v>
          </c:tx>
          <c:spPr>
            <a:solidFill>
              <a:srgbClr val="095AA6"/>
            </a:solidFill>
            <a:ln>
              <a:noFill/>
            </a:ln>
            <a:effectLst/>
          </c:spPr>
          <c:invertIfNegative val="0"/>
          <c:cat>
            <c:strLit>
              <c:ptCount val="18"/>
              <c:pt idx="0">
                <c:v>Moins de 100 €</c:v>
              </c:pt>
              <c:pt idx="1">
                <c:v>100€ à 199€</c:v>
              </c:pt>
              <c:pt idx="2">
                <c:v>200€ à 299€</c:v>
              </c:pt>
              <c:pt idx="3">
                <c:v>300€ à 399€</c:v>
              </c:pt>
              <c:pt idx="4">
                <c:v>400€ à 499€</c:v>
              </c:pt>
              <c:pt idx="5">
                <c:v>500€ à 599€</c:v>
              </c:pt>
              <c:pt idx="6">
                <c:v>600€ à 699€</c:v>
              </c:pt>
              <c:pt idx="7">
                <c:v>700€ à 799€</c:v>
              </c:pt>
              <c:pt idx="8">
                <c:v>800€ à 899€</c:v>
              </c:pt>
              <c:pt idx="9">
                <c:v>900€ à 999€</c:v>
              </c:pt>
              <c:pt idx="10">
                <c:v>1000€ à 1099€</c:v>
              </c:pt>
              <c:pt idx="11">
                <c:v>1100€ à 1199€</c:v>
              </c:pt>
              <c:pt idx="12">
                <c:v>1200€ à 1299€</c:v>
              </c:pt>
              <c:pt idx="13">
                <c:v>1300€ à 1399€</c:v>
              </c:pt>
              <c:pt idx="14">
                <c:v>1400€ à 1499€</c:v>
              </c:pt>
              <c:pt idx="15">
                <c:v>1500€ à 1599€</c:v>
              </c:pt>
              <c:pt idx="16">
                <c:v>1600€ à 1699€</c:v>
              </c:pt>
              <c:pt idx="17">
                <c:v>1700€ à 1799€</c:v>
              </c:pt>
            </c:strLit>
          </c:cat>
          <c:val>
            <c:numRef>
              <c:f>'Montant global par tranche'!$F$34:$F$51</c:f>
              <c:numCache>
                <c:formatCode>0.00%</c:formatCode>
                <c:ptCount val="18"/>
                <c:pt idx="0">
                  <c:v>0.11554396947668409</c:v>
                </c:pt>
                <c:pt idx="1">
                  <c:v>5.9989339326789196E-2</c:v>
                </c:pt>
                <c:pt idx="2">
                  <c:v>3.7197093657762047E-2</c:v>
                </c:pt>
                <c:pt idx="3">
                  <c:v>3.0408202055451562E-2</c:v>
                </c:pt>
                <c:pt idx="4">
                  <c:v>2.2338780370202586E-2</c:v>
                </c:pt>
                <c:pt idx="5">
                  <c:v>2.1988828304563297E-2</c:v>
                </c:pt>
                <c:pt idx="6">
                  <c:v>2.9994595300439724E-2</c:v>
                </c:pt>
                <c:pt idx="7">
                  <c:v>4.1579897492153968E-2</c:v>
                </c:pt>
                <c:pt idx="8">
                  <c:v>5.3156276129283267E-2</c:v>
                </c:pt>
                <c:pt idx="9">
                  <c:v>6.3027809662960316E-2</c:v>
                </c:pt>
                <c:pt idx="10">
                  <c:v>6.5084688994788351E-2</c:v>
                </c:pt>
                <c:pt idx="11">
                  <c:v>7.5884123479389123E-2</c:v>
                </c:pt>
                <c:pt idx="12">
                  <c:v>9.0469375996649504E-2</c:v>
                </c:pt>
                <c:pt idx="13">
                  <c:v>9.564563255955208E-2</c:v>
                </c:pt>
                <c:pt idx="14">
                  <c:v>7.5222888084645265E-2</c:v>
                </c:pt>
                <c:pt idx="15">
                  <c:v>5.4903954294743221E-2</c:v>
                </c:pt>
                <c:pt idx="16">
                  <c:v>3.5260682312830673E-2</c:v>
                </c:pt>
                <c:pt idx="17">
                  <c:v>1.5713784720435445E-2</c:v>
                </c:pt>
              </c:numCache>
            </c:numRef>
          </c:val>
          <c:extLst>
            <c:ext xmlns:c16="http://schemas.microsoft.com/office/drawing/2014/chart" uri="{C3380CC4-5D6E-409C-BE32-E72D297353CC}">
              <c16:uniqueId val="{00000000-5077-4D5E-8DDC-286C5DD65D4E}"/>
            </c:ext>
          </c:extLst>
        </c:ser>
        <c:ser>
          <c:idx val="1"/>
          <c:order val="1"/>
          <c:tx>
            <c:v>Femmes</c:v>
          </c:tx>
          <c:spPr>
            <a:solidFill>
              <a:srgbClr val="991E66"/>
            </a:solidFill>
            <a:ln>
              <a:noFill/>
            </a:ln>
            <a:effectLst/>
          </c:spPr>
          <c:invertIfNegative val="0"/>
          <c:cat>
            <c:strLit>
              <c:ptCount val="18"/>
              <c:pt idx="0">
                <c:v>Moins de 100 €</c:v>
              </c:pt>
              <c:pt idx="1">
                <c:v>100€ à 199€</c:v>
              </c:pt>
              <c:pt idx="2">
                <c:v>200€ à 299€</c:v>
              </c:pt>
              <c:pt idx="3">
                <c:v>300€ à 399€</c:v>
              </c:pt>
              <c:pt idx="4">
                <c:v>400€ à 499€</c:v>
              </c:pt>
              <c:pt idx="5">
                <c:v>500€ à 599€</c:v>
              </c:pt>
              <c:pt idx="6">
                <c:v>600€ à 699€</c:v>
              </c:pt>
              <c:pt idx="7">
                <c:v>700€ à 799€</c:v>
              </c:pt>
              <c:pt idx="8">
                <c:v>800€ à 899€</c:v>
              </c:pt>
              <c:pt idx="9">
                <c:v>900€ à 999€</c:v>
              </c:pt>
              <c:pt idx="10">
                <c:v>1000€ à 1099€</c:v>
              </c:pt>
              <c:pt idx="11">
                <c:v>1100€ à 1199€</c:v>
              </c:pt>
              <c:pt idx="12">
                <c:v>1200€ à 1299€</c:v>
              </c:pt>
              <c:pt idx="13">
                <c:v>1300€ à 1399€</c:v>
              </c:pt>
              <c:pt idx="14">
                <c:v>1400€ à 1499€</c:v>
              </c:pt>
              <c:pt idx="15">
                <c:v>1500€ à 1599€</c:v>
              </c:pt>
              <c:pt idx="16">
                <c:v>1600€ à 1699€</c:v>
              </c:pt>
              <c:pt idx="17">
                <c:v>1700€ à 1799€</c:v>
              </c:pt>
            </c:strLit>
          </c:cat>
          <c:val>
            <c:numRef>
              <c:f>'Montant global par tranche'!$I$34:$I$51</c:f>
              <c:numCache>
                <c:formatCode>0.00%</c:formatCode>
                <c:ptCount val="18"/>
                <c:pt idx="0">
                  <c:v>8.7599659528003748E-2</c:v>
                </c:pt>
                <c:pt idx="1">
                  <c:v>7.6704110065464293E-2</c:v>
                </c:pt>
                <c:pt idx="2">
                  <c:v>7.0695663461325373E-2</c:v>
                </c:pt>
                <c:pt idx="3">
                  <c:v>7.0642428068607058E-2</c:v>
                </c:pt>
                <c:pt idx="4">
                  <c:v>5.0259018327632417E-2</c:v>
                </c:pt>
                <c:pt idx="5">
                  <c:v>4.771685243747157E-2</c:v>
                </c:pt>
                <c:pt idx="6">
                  <c:v>5.7811174062028146E-2</c:v>
                </c:pt>
                <c:pt idx="7">
                  <c:v>8.807666740813172E-2</c:v>
                </c:pt>
                <c:pt idx="8">
                  <c:v>8.6507278650109917E-2</c:v>
                </c:pt>
                <c:pt idx="9">
                  <c:v>7.4652671308620938E-2</c:v>
                </c:pt>
                <c:pt idx="10">
                  <c:v>5.6391993537645457E-2</c:v>
                </c:pt>
                <c:pt idx="11">
                  <c:v>5.3474131175525415E-2</c:v>
                </c:pt>
                <c:pt idx="12">
                  <c:v>5.2214656829297663E-2</c:v>
                </c:pt>
                <c:pt idx="13">
                  <c:v>4.7608388256272366E-2</c:v>
                </c:pt>
                <c:pt idx="14">
                  <c:v>3.4483284262574312E-2</c:v>
                </c:pt>
                <c:pt idx="15">
                  <c:v>2.1798955249554976E-2</c:v>
                </c:pt>
                <c:pt idx="16">
                  <c:v>1.1986405978967798E-2</c:v>
                </c:pt>
                <c:pt idx="17">
                  <c:v>5.0799932130737215E-3</c:v>
                </c:pt>
              </c:numCache>
            </c:numRef>
          </c:val>
          <c:extLst>
            <c:ext xmlns:c16="http://schemas.microsoft.com/office/drawing/2014/chart" uri="{C3380CC4-5D6E-409C-BE32-E72D297353CC}">
              <c16:uniqueId val="{00000001-5077-4D5E-8DDC-286C5DD65D4E}"/>
            </c:ext>
          </c:extLst>
        </c:ser>
        <c:dLbls>
          <c:showLegendKey val="0"/>
          <c:showVal val="0"/>
          <c:showCatName val="0"/>
          <c:showSerName val="0"/>
          <c:showPercent val="0"/>
          <c:showBubbleSize val="0"/>
        </c:dLbls>
        <c:gapWidth val="50"/>
        <c:axId val="590402496"/>
        <c:axId val="1"/>
      </c:barChart>
      <c:lineChart>
        <c:grouping val="standard"/>
        <c:varyColors val="0"/>
        <c:ser>
          <c:idx val="2"/>
          <c:order val="2"/>
          <c:tx>
            <c:v>Hommes et Femmes</c:v>
          </c:tx>
          <c:spPr>
            <a:ln w="28575" cap="rnd">
              <a:solidFill>
                <a:schemeClr val="accent3"/>
              </a:solidFill>
              <a:prstDash val="sysDash"/>
              <a:round/>
            </a:ln>
            <a:effectLst/>
          </c:spPr>
          <c:marker>
            <c:symbol val="none"/>
          </c:marker>
          <c:val>
            <c:numRef>
              <c:f>'Montant global par tranche'!$L$34:$L$51</c:f>
              <c:numCache>
                <c:formatCode>0.00%</c:formatCode>
                <c:ptCount val="18"/>
                <c:pt idx="0">
                  <c:v>9.9918836549241372E-2</c:v>
                </c:pt>
                <c:pt idx="1">
                  <c:v>6.9335446463561129E-2</c:v>
                </c:pt>
                <c:pt idx="2">
                  <c:v>5.5927905297811643E-2</c:v>
                </c:pt>
                <c:pt idx="3">
                  <c:v>5.2905273224604428E-2</c:v>
                </c:pt>
                <c:pt idx="4">
                  <c:v>3.7950453381697898E-2</c:v>
                </c:pt>
                <c:pt idx="5">
                  <c:v>3.637471930618133E-2</c:v>
                </c:pt>
                <c:pt idx="6">
                  <c:v>4.5548307005424032E-2</c:v>
                </c:pt>
                <c:pt idx="7">
                  <c:v>6.7578686224748205E-2</c:v>
                </c:pt>
                <c:pt idx="8">
                  <c:v>7.1804575142872001E-2</c:v>
                </c:pt>
                <c:pt idx="9">
                  <c:v>6.9527881012374892E-2</c:v>
                </c:pt>
                <c:pt idx="10">
                  <c:v>6.0224145926626116E-2</c:v>
                </c:pt>
                <c:pt idx="11">
                  <c:v>6.3353518526398506E-2</c:v>
                </c:pt>
                <c:pt idx="12">
                  <c:v>6.9079151182023485E-2</c:v>
                </c:pt>
                <c:pt idx="13">
                  <c:v>6.8785483603101216E-2</c:v>
                </c:pt>
                <c:pt idx="14">
                  <c:v>5.2443233611149373E-2</c:v>
                </c:pt>
                <c:pt idx="15">
                  <c:v>3.6393208758571619E-2</c:v>
                </c:pt>
                <c:pt idx="16">
                  <c:v>2.2246810716984904E-2</c:v>
                </c:pt>
                <c:pt idx="17">
                  <c:v>9.7678727930920785E-3</c:v>
                </c:pt>
              </c:numCache>
            </c:numRef>
          </c:val>
          <c:smooth val="0"/>
          <c:extLst>
            <c:ext xmlns:c16="http://schemas.microsoft.com/office/drawing/2014/chart" uri="{C3380CC4-5D6E-409C-BE32-E72D297353CC}">
              <c16:uniqueId val="{00000002-5077-4D5E-8DDC-286C5DD65D4E}"/>
            </c:ext>
          </c:extLst>
        </c:ser>
        <c:dLbls>
          <c:showLegendKey val="0"/>
          <c:showVal val="0"/>
          <c:showCatName val="0"/>
          <c:showSerName val="0"/>
          <c:showPercent val="0"/>
          <c:showBubbleSize val="0"/>
        </c:dLbls>
        <c:marker val="1"/>
        <c:smooth val="0"/>
        <c:axId val="590402496"/>
        <c:axId val="1"/>
      </c:lineChart>
      <c:catAx>
        <c:axId val="59040249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30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
        <c:crosses val="autoZero"/>
        <c:auto val="0"/>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90402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31893631665631E-2"/>
          <c:y val="4.1104696818472189E-2"/>
          <c:w val="0.84962151663391128"/>
          <c:h val="0.72808555279141751"/>
        </c:manualLayout>
      </c:layout>
      <c:lineChart>
        <c:grouping val="standard"/>
        <c:varyColors val="0"/>
        <c:ser>
          <c:idx val="0"/>
          <c:order val="0"/>
          <c:tx>
            <c:v>Hommes</c:v>
          </c:tx>
          <c:spPr>
            <a:ln w="28575" cap="rnd">
              <a:solidFill>
                <a:srgbClr val="095AA6"/>
              </a:solidFill>
              <a:round/>
            </a:ln>
            <a:effectLst/>
          </c:spPr>
          <c:marker>
            <c:symbol val="none"/>
          </c:marker>
          <c:dLbls>
            <c:dLbl>
              <c:idx val="0"/>
              <c:layout>
                <c:manualLayout>
                  <c:x val="-1.3892910094274902E-2"/>
                  <c:y val="-7.87037037037037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DDE-4711-88DF-15FD5ADBF210}"/>
                </c:ext>
              </c:extLst>
            </c:dLbl>
            <c:dLbl>
              <c:idx val="2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DDE-4711-88DF-15FD5ADBF21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global_évolution'!$A$16:$A$38</c:f>
              <c:strCache>
                <c:ptCount val="2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8">
                  <c:v>2019*</c:v>
                </c:pt>
                <c:pt idx="19">
                  <c:v>2020</c:v>
                </c:pt>
                <c:pt idx="20">
                  <c:v>2021</c:v>
                </c:pt>
                <c:pt idx="21">
                  <c:v>2022</c:v>
                </c:pt>
                <c:pt idx="22">
                  <c:v>2023</c:v>
                </c:pt>
              </c:strCache>
            </c:strRef>
          </c:cat>
          <c:val>
            <c:numRef>
              <c:f>'Mt global_évolution'!$B$16:$B$38</c:f>
              <c:numCache>
                <c:formatCode>#\ ##0\ "€"</c:formatCode>
                <c:ptCount val="23"/>
                <c:pt idx="0">
                  <c:v>594.92999999999995</c:v>
                </c:pt>
                <c:pt idx="1">
                  <c:v>609.96</c:v>
                </c:pt>
                <c:pt idx="2">
                  <c:v>625.13</c:v>
                </c:pt>
                <c:pt idx="3">
                  <c:v>639.32000000000005</c:v>
                </c:pt>
                <c:pt idx="4">
                  <c:v>654.64</c:v>
                </c:pt>
                <c:pt idx="5">
                  <c:v>671.1</c:v>
                </c:pt>
                <c:pt idx="6">
                  <c:v>680.74</c:v>
                </c:pt>
                <c:pt idx="7">
                  <c:v>690.12</c:v>
                </c:pt>
                <c:pt idx="8">
                  <c:v>706.35</c:v>
                </c:pt>
                <c:pt idx="9">
                  <c:v>724.54</c:v>
                </c:pt>
                <c:pt idx="10">
                  <c:v>736.73</c:v>
                </c:pt>
                <c:pt idx="11">
                  <c:v>741.23</c:v>
                </c:pt>
                <c:pt idx="12">
                  <c:v>746.05</c:v>
                </c:pt>
                <c:pt idx="13">
                  <c:v>749.74</c:v>
                </c:pt>
                <c:pt idx="14">
                  <c:v>762.79</c:v>
                </c:pt>
                <c:pt idx="15">
                  <c:v>769.12</c:v>
                </c:pt>
                <c:pt idx="16">
                  <c:v>777.4</c:v>
                </c:pt>
                <c:pt idx="18">
                  <c:v>832.3</c:v>
                </c:pt>
                <c:pt idx="19">
                  <c:v>847.96</c:v>
                </c:pt>
                <c:pt idx="20">
                  <c:v>857.69988771264798</c:v>
                </c:pt>
                <c:pt idx="21">
                  <c:v>908</c:v>
                </c:pt>
                <c:pt idx="22">
                  <c:v>921.77988600157698</c:v>
                </c:pt>
              </c:numCache>
            </c:numRef>
          </c:val>
          <c:smooth val="0"/>
          <c:extLst>
            <c:ext xmlns:c16="http://schemas.microsoft.com/office/drawing/2014/chart" uri="{C3380CC4-5D6E-409C-BE32-E72D297353CC}">
              <c16:uniqueId val="{00000000-CFD9-4C8A-8ED0-127FB11A8FDF}"/>
            </c:ext>
          </c:extLst>
        </c:ser>
        <c:ser>
          <c:idx val="1"/>
          <c:order val="1"/>
          <c:tx>
            <c:v>Femmes</c:v>
          </c:tx>
          <c:spPr>
            <a:ln w="28575" cap="rnd">
              <a:solidFill>
                <a:srgbClr val="ED7D31"/>
              </a:solidFill>
              <a:round/>
            </a:ln>
            <a:effectLst/>
          </c:spPr>
          <c:marker>
            <c:symbol val="none"/>
          </c:marker>
          <c:dLbls>
            <c:dLbl>
              <c:idx val="0"/>
              <c:layout>
                <c:manualLayout>
                  <c:x val="-3.0101305204262255E-2"/>
                  <c:y val="6.481481481481481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DDE-4711-88DF-15FD5ADBF210}"/>
                </c:ext>
              </c:extLst>
            </c:dLbl>
            <c:dLbl>
              <c:idx val="22"/>
              <c:layout>
                <c:manualLayout>
                  <c:x val="-1.15774250785624E-2"/>
                  <c:y val="4.629629629629586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DDE-4711-88DF-15FD5ADBF21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global_évolution'!$A$16:$A$38</c:f>
              <c:strCache>
                <c:ptCount val="2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8">
                  <c:v>2019*</c:v>
                </c:pt>
                <c:pt idx="19">
                  <c:v>2020</c:v>
                </c:pt>
                <c:pt idx="20">
                  <c:v>2021</c:v>
                </c:pt>
                <c:pt idx="21">
                  <c:v>2022</c:v>
                </c:pt>
                <c:pt idx="22">
                  <c:v>2023</c:v>
                </c:pt>
              </c:strCache>
            </c:strRef>
          </c:cat>
          <c:val>
            <c:numRef>
              <c:f>'Mt global_évolution'!$C$16:$C$38</c:f>
              <c:numCache>
                <c:formatCode>#\ ##0\ "€"</c:formatCode>
                <c:ptCount val="23"/>
                <c:pt idx="0">
                  <c:v>453.85</c:v>
                </c:pt>
                <c:pt idx="1">
                  <c:v>464.92</c:v>
                </c:pt>
                <c:pt idx="2">
                  <c:v>477.36</c:v>
                </c:pt>
                <c:pt idx="3">
                  <c:v>490.43</c:v>
                </c:pt>
                <c:pt idx="4">
                  <c:v>504.62</c:v>
                </c:pt>
                <c:pt idx="5">
                  <c:v>519.85</c:v>
                </c:pt>
                <c:pt idx="6">
                  <c:v>530.82000000000005</c:v>
                </c:pt>
                <c:pt idx="7">
                  <c:v>541.78</c:v>
                </c:pt>
                <c:pt idx="8">
                  <c:v>557.45000000000005</c:v>
                </c:pt>
                <c:pt idx="9">
                  <c:v>573.27</c:v>
                </c:pt>
                <c:pt idx="10">
                  <c:v>585.27</c:v>
                </c:pt>
                <c:pt idx="11">
                  <c:v>590.73</c:v>
                </c:pt>
                <c:pt idx="12">
                  <c:v>596.27</c:v>
                </c:pt>
                <c:pt idx="13">
                  <c:v>601.66</c:v>
                </c:pt>
                <c:pt idx="14">
                  <c:v>613.69000000000005</c:v>
                </c:pt>
                <c:pt idx="15">
                  <c:v>619.92999999999995</c:v>
                </c:pt>
                <c:pt idx="16">
                  <c:v>627.95000000000005</c:v>
                </c:pt>
                <c:pt idx="18">
                  <c:v>649.16999999999996</c:v>
                </c:pt>
                <c:pt idx="19">
                  <c:v>664.32</c:v>
                </c:pt>
                <c:pt idx="20">
                  <c:v>673.87677113500695</c:v>
                </c:pt>
                <c:pt idx="21">
                  <c:v>715</c:v>
                </c:pt>
                <c:pt idx="22">
                  <c:v>729.458233218175</c:v>
                </c:pt>
              </c:numCache>
            </c:numRef>
          </c:val>
          <c:smooth val="0"/>
          <c:extLst>
            <c:ext xmlns:c16="http://schemas.microsoft.com/office/drawing/2014/chart" uri="{C3380CC4-5D6E-409C-BE32-E72D297353CC}">
              <c16:uniqueId val="{00000001-CFD9-4C8A-8ED0-127FB11A8FDF}"/>
            </c:ext>
          </c:extLst>
        </c:ser>
        <c:ser>
          <c:idx val="2"/>
          <c:order val="2"/>
          <c:tx>
            <c:v>Ensemble</c:v>
          </c:tx>
          <c:spPr>
            <a:ln w="28575" cap="rnd">
              <a:solidFill>
                <a:srgbClr val="085670"/>
              </a:solidFill>
              <a:round/>
            </a:ln>
            <a:effectLst/>
          </c:spPr>
          <c:marker>
            <c:symbol val="none"/>
          </c:marker>
          <c:dLbls>
            <c:dLbl>
              <c:idx val="0"/>
              <c:layout>
                <c:manualLayout>
                  <c:x val="-5.5571640377099524E-2"/>
                  <c:y val="-3.24074074074074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DDE-4711-88DF-15FD5ADBF210}"/>
                </c:ext>
              </c:extLst>
            </c:dLbl>
            <c:dLbl>
              <c:idx val="2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DDE-4711-88DF-15FD5ADBF210}"/>
                </c:ext>
              </c:extLst>
            </c:dLbl>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global_évolution'!$A$16:$A$38</c:f>
              <c:strCache>
                <c:ptCount val="2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8">
                  <c:v>2019*</c:v>
                </c:pt>
                <c:pt idx="19">
                  <c:v>2020</c:v>
                </c:pt>
                <c:pt idx="20">
                  <c:v>2021</c:v>
                </c:pt>
                <c:pt idx="21">
                  <c:v>2022</c:v>
                </c:pt>
                <c:pt idx="22">
                  <c:v>2023</c:v>
                </c:pt>
              </c:strCache>
            </c:strRef>
          </c:cat>
          <c:val>
            <c:numRef>
              <c:f>'Mt global_évolution'!$D$16:$D$38</c:f>
              <c:numCache>
                <c:formatCode>#\ ##0\ "€"</c:formatCode>
                <c:ptCount val="23"/>
                <c:pt idx="0">
                  <c:v>516.73</c:v>
                </c:pt>
                <c:pt idx="1">
                  <c:v>530.12</c:v>
                </c:pt>
                <c:pt idx="2">
                  <c:v>544.00470668387004</c:v>
                </c:pt>
                <c:pt idx="3">
                  <c:v>557.79</c:v>
                </c:pt>
                <c:pt idx="4">
                  <c:v>572.62</c:v>
                </c:pt>
                <c:pt idx="5">
                  <c:v>588.54</c:v>
                </c:pt>
                <c:pt idx="6">
                  <c:v>598.63</c:v>
                </c:pt>
                <c:pt idx="7">
                  <c:v>608.71</c:v>
                </c:pt>
                <c:pt idx="8">
                  <c:v>624.36</c:v>
                </c:pt>
                <c:pt idx="9">
                  <c:v>641.04</c:v>
                </c:pt>
                <c:pt idx="10">
                  <c:v>653.04</c:v>
                </c:pt>
                <c:pt idx="11">
                  <c:v>658</c:v>
                </c:pt>
                <c:pt idx="12">
                  <c:v>663.13</c:v>
                </c:pt>
                <c:pt idx="13">
                  <c:v>667.71</c:v>
                </c:pt>
                <c:pt idx="14">
                  <c:v>680.12</c:v>
                </c:pt>
                <c:pt idx="15">
                  <c:v>686.16</c:v>
                </c:pt>
                <c:pt idx="16">
                  <c:v>694.05</c:v>
                </c:pt>
                <c:pt idx="18">
                  <c:v>730.5</c:v>
                </c:pt>
                <c:pt idx="19">
                  <c:v>745.73</c:v>
                </c:pt>
                <c:pt idx="20">
                  <c:v>755.11717016790499</c:v>
                </c:pt>
                <c:pt idx="21">
                  <c:v>800</c:v>
                </c:pt>
                <c:pt idx="22">
                  <c:v>814.24273818562006</c:v>
                </c:pt>
              </c:numCache>
            </c:numRef>
          </c:val>
          <c:smooth val="0"/>
          <c:extLst>
            <c:ext xmlns:c16="http://schemas.microsoft.com/office/drawing/2014/chart" uri="{C3380CC4-5D6E-409C-BE32-E72D297353CC}">
              <c16:uniqueId val="{00000002-CFD9-4C8A-8ED0-127FB11A8FDF}"/>
            </c:ext>
          </c:extLst>
        </c:ser>
        <c:dLbls>
          <c:showLegendKey val="0"/>
          <c:showVal val="0"/>
          <c:showCatName val="0"/>
          <c:showSerName val="0"/>
          <c:showPercent val="0"/>
          <c:showBubbleSize val="0"/>
        </c:dLbls>
        <c:smooth val="0"/>
        <c:axId val="356365168"/>
        <c:axId val="356356312"/>
      </c:lineChart>
      <c:catAx>
        <c:axId val="356365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56356312"/>
        <c:crosses val="autoZero"/>
        <c:auto val="1"/>
        <c:lblAlgn val="ctr"/>
        <c:lblOffset val="100"/>
        <c:noMultiLvlLbl val="0"/>
      </c:catAx>
      <c:valAx>
        <c:axId val="356356312"/>
        <c:scaling>
          <c:orientation val="minMax"/>
        </c:scaling>
        <c:delete val="0"/>
        <c:axPos val="l"/>
        <c:majorGridlines>
          <c:spPr>
            <a:ln w="9525" cap="flat" cmpd="sng" algn="ctr">
              <a:solidFill>
                <a:schemeClr val="tx1">
                  <a:lumMod val="15000"/>
                  <a:lumOff val="85000"/>
                </a:schemeClr>
              </a:solidFill>
              <a:round/>
            </a:ln>
            <a:effectLst/>
          </c:spPr>
        </c:majorGridlines>
        <c:numFmt formatCode="#\ ##0\ &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56365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53243438618838"/>
          <c:y val="4.793028322440087E-2"/>
          <c:w val="0.82139598562802307"/>
          <c:h val="0.67826257011991153"/>
        </c:manualLayout>
      </c:layout>
      <c:lineChart>
        <c:grouping val="standard"/>
        <c:varyColors val="0"/>
        <c:ser>
          <c:idx val="0"/>
          <c:order val="0"/>
          <c:tx>
            <c:strRef>
              <c:f>'Mt global_carrière complète'!$B$5</c:f>
              <c:strCache>
                <c:ptCount val="1"/>
                <c:pt idx="0">
                  <c:v>Hommes </c:v>
                </c:pt>
              </c:strCache>
            </c:strRef>
          </c:tx>
          <c:spPr>
            <a:ln w="28575" cap="rnd">
              <a:solidFill>
                <a:schemeClr val="accent1"/>
              </a:solidFill>
              <a:round/>
            </a:ln>
            <a:effectLst/>
          </c:spPr>
          <c:marker>
            <c:symbol val="none"/>
          </c:marker>
          <c:dLbls>
            <c:dLbl>
              <c:idx val="0"/>
              <c:layout>
                <c:manualLayout>
                  <c:x val="-4.5411537589767743E-2"/>
                  <c:y val="-9.090909090909092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58-45C2-905A-E959863E8746}"/>
                </c:ext>
              </c:extLst>
            </c:dLbl>
            <c:dLbl>
              <c:idx val="1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E58-45C2-905A-E959863E8746}"/>
                </c:ext>
              </c:extLst>
            </c:dLbl>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global_carrière complète'!$A$6:$A$21,'Mt global_carrière complète'!$A$25:$A$27)</c:f>
              <c:strCach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2019(2)</c:v>
                </c:pt>
                <c:pt idx="16">
                  <c:v>2021(3)</c:v>
                </c:pt>
                <c:pt idx="17">
                  <c:v>2022</c:v>
                </c:pt>
                <c:pt idx="18">
                  <c:v>2023</c:v>
                </c:pt>
              </c:strCache>
            </c:strRef>
          </c:cat>
          <c:val>
            <c:numRef>
              <c:f>('Mt global_carrière complète'!$B$6:$B$21,'Mt global_carrière complète'!$B$25:$B$27)</c:f>
              <c:numCache>
                <c:formatCode>_-* #\ ##0\ [$€-40C]_-;\-* #\ ##0\ [$€-40C]_-;_-* "-"??\ [$€-40C]_-;_-@_-</c:formatCode>
                <c:ptCount val="19"/>
                <c:pt idx="0">
                  <c:v>941</c:v>
                </c:pt>
                <c:pt idx="1">
                  <c:v>963</c:v>
                </c:pt>
                <c:pt idx="2">
                  <c:v>982.31</c:v>
                </c:pt>
                <c:pt idx="3">
                  <c:v>1002.96</c:v>
                </c:pt>
                <c:pt idx="4">
                  <c:v>1025.3</c:v>
                </c:pt>
                <c:pt idx="5">
                  <c:v>1039.28</c:v>
                </c:pt>
                <c:pt idx="6">
                  <c:v>1052.58</c:v>
                </c:pt>
                <c:pt idx="7">
                  <c:v>1078.43</c:v>
                </c:pt>
                <c:pt idx="8">
                  <c:v>1105.6400000000001</c:v>
                </c:pt>
                <c:pt idx="9">
                  <c:v>1125.4100000000001</c:v>
                </c:pt>
                <c:pt idx="10">
                  <c:v>1131.19</c:v>
                </c:pt>
                <c:pt idx="11">
                  <c:v>1138.3599999999999</c:v>
                </c:pt>
                <c:pt idx="12">
                  <c:v>1144.27</c:v>
                </c:pt>
                <c:pt idx="13">
                  <c:v>1159.27</c:v>
                </c:pt>
                <c:pt idx="14">
                  <c:v>1165</c:v>
                </c:pt>
                <c:pt idx="15">
                  <c:v>1175</c:v>
                </c:pt>
                <c:pt idx="16">
                  <c:v>1207</c:v>
                </c:pt>
                <c:pt idx="17">
                  <c:v>1277</c:v>
                </c:pt>
                <c:pt idx="18">
                  <c:v>1294.53627690851</c:v>
                </c:pt>
              </c:numCache>
            </c:numRef>
          </c:val>
          <c:smooth val="0"/>
          <c:extLst>
            <c:ext xmlns:c16="http://schemas.microsoft.com/office/drawing/2014/chart" uri="{C3380CC4-5D6E-409C-BE32-E72D297353CC}">
              <c16:uniqueId val="{00000000-2F75-47E6-B1A3-771560C88594}"/>
            </c:ext>
          </c:extLst>
        </c:ser>
        <c:ser>
          <c:idx val="1"/>
          <c:order val="1"/>
          <c:tx>
            <c:strRef>
              <c:f>'Mt global_carrière complète'!$C$5</c:f>
              <c:strCache>
                <c:ptCount val="1"/>
                <c:pt idx="0">
                  <c:v>Femmes</c:v>
                </c:pt>
              </c:strCache>
            </c:strRef>
          </c:tx>
          <c:spPr>
            <a:ln w="28575" cap="rnd">
              <a:solidFill>
                <a:schemeClr val="accent2"/>
              </a:solidFill>
              <a:round/>
            </a:ln>
            <a:effectLst/>
          </c:spPr>
          <c:marker>
            <c:symbol val="none"/>
          </c:marker>
          <c:dLbls>
            <c:dLbl>
              <c:idx val="0"/>
              <c:layout>
                <c:manualLayout>
                  <c:x val="-3.7842947991473121E-2"/>
                  <c:y val="5.62770562770562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E58-45C2-905A-E959863E8746}"/>
                </c:ext>
              </c:extLst>
            </c:dLbl>
            <c:dLbl>
              <c:idx val="18"/>
              <c:layout>
                <c:manualLayout>
                  <c:x val="-1.2614315997157892E-2"/>
                  <c:y val="9.956709956709956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E58-45C2-905A-E959863E8746}"/>
                </c:ext>
              </c:extLst>
            </c:dLbl>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global_carrière complète'!$A$6:$A$21,'Mt global_carrière complète'!$A$25:$A$27)</c:f>
              <c:strCach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2019(2)</c:v>
                </c:pt>
                <c:pt idx="16">
                  <c:v>2021(3)</c:v>
                </c:pt>
                <c:pt idx="17">
                  <c:v>2022</c:v>
                </c:pt>
                <c:pt idx="18">
                  <c:v>2023</c:v>
                </c:pt>
              </c:strCache>
            </c:strRef>
          </c:cat>
          <c:val>
            <c:numRef>
              <c:f>('Mt global_carrière complète'!$C$6:$C$21,'Mt global_carrière complète'!$C$25:$C$27)</c:f>
              <c:numCache>
                <c:formatCode>_-* #\ ##0\ [$€-40C]_-;\-* #\ ##0\ [$€-40C]_-;_-* "-"??\ [$€-40C]_-;_-@_-</c:formatCode>
                <c:ptCount val="19"/>
                <c:pt idx="0">
                  <c:v>809</c:v>
                </c:pt>
                <c:pt idx="1">
                  <c:v>828</c:v>
                </c:pt>
                <c:pt idx="2">
                  <c:v>846.32</c:v>
                </c:pt>
                <c:pt idx="3">
                  <c:v>865.18</c:v>
                </c:pt>
                <c:pt idx="4">
                  <c:v>885.68</c:v>
                </c:pt>
                <c:pt idx="5">
                  <c:v>898.12</c:v>
                </c:pt>
                <c:pt idx="6">
                  <c:v>909.85</c:v>
                </c:pt>
                <c:pt idx="7">
                  <c:v>933.18</c:v>
                </c:pt>
                <c:pt idx="8">
                  <c:v>957.21</c:v>
                </c:pt>
                <c:pt idx="9">
                  <c:v>974.58</c:v>
                </c:pt>
                <c:pt idx="10">
                  <c:v>979.88</c:v>
                </c:pt>
                <c:pt idx="11">
                  <c:v>986.99</c:v>
                </c:pt>
                <c:pt idx="12">
                  <c:v>992</c:v>
                </c:pt>
                <c:pt idx="13">
                  <c:v>1003.6</c:v>
                </c:pt>
                <c:pt idx="14">
                  <c:v>1008</c:v>
                </c:pt>
                <c:pt idx="15">
                  <c:v>1016</c:v>
                </c:pt>
                <c:pt idx="16">
                  <c:v>1047</c:v>
                </c:pt>
                <c:pt idx="17">
                  <c:v>1107</c:v>
                </c:pt>
                <c:pt idx="18">
                  <c:v>1127.51725288896</c:v>
                </c:pt>
              </c:numCache>
            </c:numRef>
          </c:val>
          <c:smooth val="0"/>
          <c:extLst>
            <c:ext xmlns:c16="http://schemas.microsoft.com/office/drawing/2014/chart" uri="{C3380CC4-5D6E-409C-BE32-E72D297353CC}">
              <c16:uniqueId val="{00000001-2F75-47E6-B1A3-771560C88594}"/>
            </c:ext>
          </c:extLst>
        </c:ser>
        <c:ser>
          <c:idx val="2"/>
          <c:order val="2"/>
          <c:tx>
            <c:strRef>
              <c:f>'Mt global_carrière complète'!$D$5</c:f>
              <c:strCache>
                <c:ptCount val="1"/>
                <c:pt idx="0">
                  <c:v>Ensemble</c:v>
                </c:pt>
              </c:strCache>
            </c:strRef>
          </c:tx>
          <c:spPr>
            <a:ln w="28575" cap="rnd">
              <a:solidFill>
                <a:schemeClr val="accent3"/>
              </a:solidFill>
              <a:round/>
            </a:ln>
            <a:effectLst/>
          </c:spPr>
          <c:marker>
            <c:symbol val="none"/>
          </c:marker>
          <c:dLbls>
            <c:dLbl>
              <c:idx val="0"/>
              <c:layout>
                <c:manualLayout>
                  <c:x val="-6.8117306384651619E-2"/>
                  <c:y val="-1.29870129870129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58-45C2-905A-E959863E8746}"/>
                </c:ext>
              </c:extLst>
            </c:dLbl>
            <c:dLbl>
              <c:idx val="1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E58-45C2-905A-E959863E8746}"/>
                </c:ext>
              </c:extLst>
            </c:dLbl>
            <c:numFmt formatCode="#,##0\ &quot;€&quot;" sourceLinked="0"/>
            <c:spPr>
              <a:noFill/>
              <a:ln>
                <a:noFill/>
              </a:ln>
              <a:effectLst/>
            </c:spPr>
            <c:txPr>
              <a:bodyPr rot="0" spcFirstLastPara="1" vertOverflow="ellipsis" vert="horz" wrap="square" lIns="38100" tIns="19050" rIns="38100" bIns="19050" anchor="ctr" anchorCtr="0">
                <a:spAutoFit/>
              </a:bodyPr>
              <a:lstStyle/>
              <a:p>
                <a:pPr algn="ctr">
                  <a:defRPr lang="en-US" sz="900" b="0" i="0" u="none" strike="noStrike" kern="1200" baseline="0">
                    <a:solidFill>
                      <a:sysClr val="windowText" lastClr="000000">
                        <a:lumMod val="75000"/>
                        <a:lumOff val="25000"/>
                      </a:sys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global_carrière complète'!$A$6:$A$21,'Mt global_carrière complète'!$A$25:$A$27)</c:f>
              <c:strCach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2019(2)</c:v>
                </c:pt>
                <c:pt idx="16">
                  <c:v>2021(3)</c:v>
                </c:pt>
                <c:pt idx="17">
                  <c:v>2022</c:v>
                </c:pt>
                <c:pt idx="18">
                  <c:v>2023</c:v>
                </c:pt>
              </c:strCache>
            </c:strRef>
          </c:cat>
          <c:val>
            <c:numRef>
              <c:f>('Mt global_carrière complète'!$D$6:$D$21,'Mt global_carrière complète'!$D$25:$D$27)</c:f>
              <c:numCache>
                <c:formatCode>_-* #\ ##0\ [$€-40C]_-;\-* #\ ##0\ [$€-40C]_-;_-* "-"??\ [$€-40C]_-;_-@_-</c:formatCode>
                <c:ptCount val="19"/>
                <c:pt idx="0">
                  <c:v>890</c:v>
                </c:pt>
                <c:pt idx="1">
                  <c:v>910</c:v>
                </c:pt>
                <c:pt idx="2">
                  <c:v>928.29</c:v>
                </c:pt>
                <c:pt idx="3">
                  <c:v>947.26</c:v>
                </c:pt>
                <c:pt idx="4">
                  <c:v>967.88</c:v>
                </c:pt>
                <c:pt idx="5">
                  <c:v>979.96</c:v>
                </c:pt>
                <c:pt idx="6">
                  <c:v>991.4</c:v>
                </c:pt>
                <c:pt idx="7">
                  <c:v>1015.18</c:v>
                </c:pt>
                <c:pt idx="8">
                  <c:v>1040.22</c:v>
                </c:pt>
                <c:pt idx="9">
                  <c:v>1057.99</c:v>
                </c:pt>
                <c:pt idx="10">
                  <c:v>1062.78</c:v>
                </c:pt>
                <c:pt idx="11">
                  <c:v>1069.2</c:v>
                </c:pt>
                <c:pt idx="12">
                  <c:v>1073.58</c:v>
                </c:pt>
                <c:pt idx="13">
                  <c:v>1086.4100000000001</c:v>
                </c:pt>
                <c:pt idx="14">
                  <c:v>1091</c:v>
                </c:pt>
                <c:pt idx="15">
                  <c:v>1099</c:v>
                </c:pt>
                <c:pt idx="16">
                  <c:v>1133</c:v>
                </c:pt>
                <c:pt idx="17">
                  <c:v>1197</c:v>
                </c:pt>
                <c:pt idx="18">
                  <c:v>1214.8476850163299</c:v>
                </c:pt>
              </c:numCache>
            </c:numRef>
          </c:val>
          <c:smooth val="0"/>
          <c:extLst>
            <c:ext xmlns:c16="http://schemas.microsoft.com/office/drawing/2014/chart" uri="{C3380CC4-5D6E-409C-BE32-E72D297353CC}">
              <c16:uniqueId val="{00000002-2F75-47E6-B1A3-771560C88594}"/>
            </c:ext>
          </c:extLst>
        </c:ser>
        <c:dLbls>
          <c:showLegendKey val="0"/>
          <c:showVal val="0"/>
          <c:showCatName val="0"/>
          <c:showSerName val="0"/>
          <c:showPercent val="0"/>
          <c:showBubbleSize val="0"/>
        </c:dLbls>
        <c:smooth val="0"/>
        <c:axId val="478227952"/>
        <c:axId val="478224344"/>
      </c:lineChart>
      <c:catAx>
        <c:axId val="47822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78224344"/>
        <c:crosses val="autoZero"/>
        <c:auto val="1"/>
        <c:lblAlgn val="ctr"/>
        <c:lblOffset val="100"/>
        <c:noMultiLvlLbl val="0"/>
      </c:catAx>
      <c:valAx>
        <c:axId val="478224344"/>
        <c:scaling>
          <c:orientation val="minMax"/>
        </c:scaling>
        <c:delete val="0"/>
        <c:axPos val="l"/>
        <c:majorGridlines>
          <c:spPr>
            <a:ln w="9525" cap="flat" cmpd="sng" algn="ctr">
              <a:solidFill>
                <a:schemeClr val="tx1">
                  <a:lumMod val="15000"/>
                  <a:lumOff val="85000"/>
                </a:schemeClr>
              </a:solidFill>
              <a:round/>
            </a:ln>
            <a:effectLst/>
          </c:spPr>
        </c:majorGridlines>
        <c:numFmt formatCode="_-* #\ ##0\ [$€-40C]_-;\-* #\ ##0\ [$€-40C]_-;_-* &quot;-&quot;??\ [$€-40C]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78227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Inflation!$B$2</c:f>
              <c:strCache>
                <c:ptCount val="1"/>
                <c:pt idx="0">
                  <c:v>Inflation y compris tabac en glissement annuel entre décembre n et décembre n-1</c:v>
                </c:pt>
              </c:strCache>
            </c:strRef>
          </c:tx>
          <c:spPr>
            <a:ln w="28575" cap="rnd">
              <a:solidFill>
                <a:srgbClr val="00717F"/>
              </a:solidFill>
              <a:round/>
            </a:ln>
            <a:effectLst/>
          </c:spPr>
          <c:marker>
            <c:symbol val="none"/>
          </c:marker>
          <c:cat>
            <c:numRef>
              <c:f>Inflation!$A$5:$A$26</c:f>
              <c:numCache>
                <c:formatCode>General</c:formatCod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numCache>
            </c:numRef>
          </c:cat>
          <c:val>
            <c:numRef>
              <c:f>Inflation!$B$5:$B$26</c:f>
              <c:numCache>
                <c:formatCode>0.0%</c:formatCode>
                <c:ptCount val="21"/>
                <c:pt idx="0">
                  <c:v>2.1999999999999999E-2</c:v>
                </c:pt>
                <c:pt idx="1">
                  <c:v>2.1000000000000001E-2</c:v>
                </c:pt>
                <c:pt idx="2">
                  <c:v>1.6E-2</c:v>
                </c:pt>
                <c:pt idx="3">
                  <c:v>1.4999999999999999E-2</c:v>
                </c:pt>
                <c:pt idx="4">
                  <c:v>2.5999999999999999E-2</c:v>
                </c:pt>
                <c:pt idx="5">
                  <c:v>0.01</c:v>
                </c:pt>
                <c:pt idx="6">
                  <c:v>8.9999999999999993E-3</c:v>
                </c:pt>
                <c:pt idx="7">
                  <c:v>1.7999999999999999E-2</c:v>
                </c:pt>
                <c:pt idx="8">
                  <c:v>2.5000000000000001E-2</c:v>
                </c:pt>
                <c:pt idx="9">
                  <c:v>1.2999999999999999E-2</c:v>
                </c:pt>
                <c:pt idx="10">
                  <c:v>7.0000000000000001E-3</c:v>
                </c:pt>
                <c:pt idx="11">
                  <c:v>1E-3</c:v>
                </c:pt>
                <c:pt idx="12">
                  <c:v>2E-3</c:v>
                </c:pt>
                <c:pt idx="13">
                  <c:v>6.0000000000000001E-3</c:v>
                </c:pt>
                <c:pt idx="14">
                  <c:v>1.2E-2</c:v>
                </c:pt>
                <c:pt idx="15">
                  <c:v>1.6E-2</c:v>
                </c:pt>
                <c:pt idx="16">
                  <c:v>1.4999999999999999E-2</c:v>
                </c:pt>
                <c:pt idx="17">
                  <c:v>0</c:v>
                </c:pt>
                <c:pt idx="18">
                  <c:v>2.8000000000000001E-2</c:v>
                </c:pt>
                <c:pt idx="19">
                  <c:v>5.8999999999999997E-2</c:v>
                </c:pt>
                <c:pt idx="20">
                  <c:v>3.6999999999999998E-2</c:v>
                </c:pt>
              </c:numCache>
            </c:numRef>
          </c:val>
          <c:smooth val="0"/>
          <c:extLst>
            <c:ext xmlns:c16="http://schemas.microsoft.com/office/drawing/2014/chart" uri="{C3380CC4-5D6E-409C-BE32-E72D297353CC}">
              <c16:uniqueId val="{00000000-A4C0-4303-ADA6-3673F06ACEE4}"/>
            </c:ext>
          </c:extLst>
        </c:ser>
        <c:ser>
          <c:idx val="1"/>
          <c:order val="1"/>
          <c:tx>
            <c:strRef>
              <c:f>Inflation!$C$2</c:f>
              <c:strCache>
                <c:ptCount val="1"/>
                <c:pt idx="0">
                  <c:v>Inflation hors tabac en glissement annuel entre décembre n et décembre n-1</c:v>
                </c:pt>
              </c:strCache>
            </c:strRef>
          </c:tx>
          <c:spPr>
            <a:ln w="28575" cap="rnd">
              <a:solidFill>
                <a:srgbClr val="77F0FF"/>
              </a:solidFill>
              <a:round/>
            </a:ln>
            <a:effectLst/>
          </c:spPr>
          <c:marker>
            <c:symbol val="none"/>
          </c:marker>
          <c:cat>
            <c:numRef>
              <c:f>Inflation!$A$5:$A$26</c:f>
              <c:numCache>
                <c:formatCode>General</c:formatCod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numCache>
            </c:numRef>
          </c:cat>
          <c:val>
            <c:numRef>
              <c:f>Inflation!$C$5:$C$26</c:f>
              <c:numCache>
                <c:formatCode>0.0%</c:formatCode>
                <c:ptCount val="21"/>
                <c:pt idx="0">
                  <c:v>1.6E-2</c:v>
                </c:pt>
                <c:pt idx="1">
                  <c:v>1.9E-2</c:v>
                </c:pt>
                <c:pt idx="2">
                  <c:v>1.6E-2</c:v>
                </c:pt>
                <c:pt idx="3">
                  <c:v>1.4999999999999999E-2</c:v>
                </c:pt>
                <c:pt idx="4">
                  <c:v>2.5000000000000001E-2</c:v>
                </c:pt>
                <c:pt idx="5">
                  <c:v>0.01</c:v>
                </c:pt>
                <c:pt idx="6">
                  <c:v>8.0000000000000002E-3</c:v>
                </c:pt>
                <c:pt idx="7">
                  <c:v>1.7000000000000001E-2</c:v>
                </c:pt>
                <c:pt idx="8">
                  <c:v>2.4E-2</c:v>
                </c:pt>
                <c:pt idx="9">
                  <c:v>1.2E-2</c:v>
                </c:pt>
                <c:pt idx="10">
                  <c:v>6.0000000000000001E-3</c:v>
                </c:pt>
                <c:pt idx="11">
                  <c:v>0</c:v>
                </c:pt>
                <c:pt idx="12">
                  <c:v>2E-3</c:v>
                </c:pt>
                <c:pt idx="13">
                  <c:v>6.0000000000000001E-3</c:v>
                </c:pt>
                <c:pt idx="14">
                  <c:v>1.0999999999999999E-2</c:v>
                </c:pt>
                <c:pt idx="15">
                  <c:v>1.4E-2</c:v>
                </c:pt>
                <c:pt idx="16">
                  <c:v>1.2E-2</c:v>
                </c:pt>
                <c:pt idx="17">
                  <c:v>-3.0000000000000001E-3</c:v>
                </c:pt>
                <c:pt idx="18">
                  <c:v>2.8000000000000001E-2</c:v>
                </c:pt>
                <c:pt idx="19">
                  <c:v>0.06</c:v>
                </c:pt>
                <c:pt idx="20">
                  <c:v>3.5999999999999997E-2</c:v>
                </c:pt>
              </c:numCache>
            </c:numRef>
          </c:val>
          <c:smooth val="0"/>
          <c:extLst>
            <c:ext xmlns:c16="http://schemas.microsoft.com/office/drawing/2014/chart" uri="{C3380CC4-5D6E-409C-BE32-E72D297353CC}">
              <c16:uniqueId val="{00000001-A4C0-4303-ADA6-3673F06ACEE4}"/>
            </c:ext>
          </c:extLst>
        </c:ser>
        <c:ser>
          <c:idx val="2"/>
          <c:order val="2"/>
          <c:tx>
            <c:strRef>
              <c:f>Inflation!$D$2</c:f>
              <c:strCache>
                <c:ptCount val="1"/>
                <c:pt idx="0">
                  <c:v>Revalorisation de la pension au RG entre décembre n et décembre n-1</c:v>
                </c:pt>
              </c:strCache>
            </c:strRef>
          </c:tx>
          <c:spPr>
            <a:ln w="28575" cap="rnd">
              <a:solidFill>
                <a:srgbClr val="91D97A"/>
              </a:solidFill>
              <a:round/>
            </a:ln>
            <a:effectLst/>
          </c:spPr>
          <c:marker>
            <c:symbol val="none"/>
          </c:marker>
          <c:cat>
            <c:numRef>
              <c:f>Inflation!$A$5:$A$26</c:f>
              <c:numCache>
                <c:formatCode>General</c:formatCod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numCache>
            </c:numRef>
          </c:cat>
          <c:val>
            <c:numRef>
              <c:f>Inflation!$D$5:$D$26</c:f>
              <c:numCache>
                <c:formatCode>0.0%</c:formatCode>
                <c:ptCount val="21"/>
                <c:pt idx="0">
                  <c:v>1.4999999999999999E-2</c:v>
                </c:pt>
                <c:pt idx="1">
                  <c:v>1.7000000000000001E-2</c:v>
                </c:pt>
                <c:pt idx="2">
                  <c:v>0.02</c:v>
                </c:pt>
                <c:pt idx="3">
                  <c:v>1.7999999999999999E-2</c:v>
                </c:pt>
                <c:pt idx="4">
                  <c:v>1.7999999999999999E-2</c:v>
                </c:pt>
                <c:pt idx="5">
                  <c:v>1.9E-2</c:v>
                </c:pt>
                <c:pt idx="6">
                  <c:v>0.01</c:v>
                </c:pt>
                <c:pt idx="7">
                  <c:v>8.9999999999999993E-3</c:v>
                </c:pt>
                <c:pt idx="8">
                  <c:v>2.1000000000000001E-2</c:v>
                </c:pt>
                <c:pt idx="9">
                  <c:v>2.1000000000000001E-2</c:v>
                </c:pt>
                <c:pt idx="10">
                  <c:v>1.2999999999999999E-2</c:v>
                </c:pt>
                <c:pt idx="11">
                  <c:v>0</c:v>
                </c:pt>
                <c:pt idx="12">
                  <c:v>1E-3</c:v>
                </c:pt>
                <c:pt idx="13">
                  <c:v>0</c:v>
                </c:pt>
                <c:pt idx="14">
                  <c:v>8.0000000000000002E-3</c:v>
                </c:pt>
                <c:pt idx="15">
                  <c:v>0</c:v>
                </c:pt>
                <c:pt idx="16">
                  <c:v>3.0000000000000001E-3</c:v>
                </c:pt>
                <c:pt idx="17">
                  <c:v>7.4000000000000003E-3</c:v>
                </c:pt>
                <c:pt idx="18">
                  <c:v>4.0000000000000001E-3</c:v>
                </c:pt>
                <c:pt idx="19">
                  <c:v>5.0999999999999997E-2</c:v>
                </c:pt>
                <c:pt idx="20">
                  <c:v>8.0000000000000002E-3</c:v>
                </c:pt>
              </c:numCache>
            </c:numRef>
          </c:val>
          <c:smooth val="0"/>
          <c:extLst>
            <c:ext xmlns:c16="http://schemas.microsoft.com/office/drawing/2014/chart" uri="{C3380CC4-5D6E-409C-BE32-E72D297353CC}">
              <c16:uniqueId val="{00000002-A4C0-4303-ADA6-3673F06ACEE4}"/>
            </c:ext>
          </c:extLst>
        </c:ser>
        <c:dLbls>
          <c:showLegendKey val="0"/>
          <c:showVal val="0"/>
          <c:showCatName val="0"/>
          <c:showSerName val="0"/>
          <c:showPercent val="0"/>
          <c:showBubbleSize val="0"/>
        </c:dLbls>
        <c:smooth val="0"/>
        <c:axId val="488395168"/>
        <c:axId val="488393528"/>
      </c:lineChart>
      <c:catAx>
        <c:axId val="48839516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8393528"/>
        <c:crosses val="autoZero"/>
        <c:auto val="1"/>
        <c:lblAlgn val="ctr"/>
        <c:lblOffset val="100"/>
        <c:noMultiLvlLbl val="0"/>
      </c:catAx>
      <c:valAx>
        <c:axId val="48839352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8395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rgbClr val="00717F"/>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'Mt base'!$D$7</c:f>
              <c:strCache>
                <c:ptCount val="1"/>
                <c:pt idx="0">
                  <c:v>Hommes</c:v>
                </c:pt>
              </c:strCache>
            </c:strRef>
          </c:tx>
          <c:spPr>
            <a:solidFill>
              <a:schemeClr val="accent4">
                <a:lumMod val="75000"/>
              </a:schemeClr>
            </a:solidFill>
            <a:ln>
              <a:solidFill>
                <a:schemeClr val="accent4">
                  <a:lumMod val="60000"/>
                  <a:lumOff val="40000"/>
                </a:schemeClr>
              </a:solidFill>
            </a:ln>
          </c:spPr>
          <c:invertIfNegative val="0"/>
          <c:cat>
            <c:strRef>
              <c:f>'Mt base'!$AE$8:$AE$27</c:f>
              <c:strCache>
                <c:ptCount val="20"/>
                <c:pt idx="0">
                  <c:v>Moins de 100 €</c:v>
                </c:pt>
                <c:pt idx="1">
                  <c:v> 100€ à 199€ </c:v>
                </c:pt>
                <c:pt idx="2">
                  <c:v> 200€ à 299€ </c:v>
                </c:pt>
                <c:pt idx="3">
                  <c:v> 300€ à 399€ </c:v>
                </c:pt>
                <c:pt idx="4">
                  <c:v> 400€ à 499€ </c:v>
                </c:pt>
                <c:pt idx="5">
                  <c:v> 500€ à 599€ </c:v>
                </c:pt>
                <c:pt idx="6">
                  <c:v> 600€ à 699€ </c:v>
                </c:pt>
                <c:pt idx="7">
                  <c:v> 700€ à 799€ </c:v>
                </c:pt>
                <c:pt idx="8">
                  <c:v> 800€ à 899€ </c:v>
                </c:pt>
                <c:pt idx="9">
                  <c:v> 900€ à 999€ </c:v>
                </c:pt>
                <c:pt idx="10">
                  <c:v> 1000€ à 1099€ </c:v>
                </c:pt>
                <c:pt idx="11">
                  <c:v> 1100€ à 1199€ </c:v>
                </c:pt>
                <c:pt idx="12">
                  <c:v> 1200€ à 1299€ </c:v>
                </c:pt>
                <c:pt idx="13">
                  <c:v> 1300€ à 1399€ </c:v>
                </c:pt>
                <c:pt idx="14">
                  <c:v> 1400€ à 1499€ </c:v>
                </c:pt>
                <c:pt idx="15">
                  <c:v> 1500€ à 1599€ </c:v>
                </c:pt>
                <c:pt idx="16">
                  <c:v> 1600€ à 1699€ </c:v>
                </c:pt>
                <c:pt idx="17">
                  <c:v> 1700€ à 1799€ </c:v>
                </c:pt>
                <c:pt idx="18">
                  <c:v> 1800€ à 1899€ </c:v>
                </c:pt>
                <c:pt idx="19">
                  <c:v> 1900€ à 1999€ </c:v>
                </c:pt>
              </c:strCache>
            </c:strRef>
          </c:cat>
          <c:val>
            <c:numRef>
              <c:f>'Mt base'!$D$39:$D$58</c:f>
              <c:numCache>
                <c:formatCode>0.00%</c:formatCode>
                <c:ptCount val="20"/>
                <c:pt idx="0">
                  <c:v>0.12632559268140608</c:v>
                </c:pt>
                <c:pt idx="1">
                  <c:v>6.6314485157919129E-2</c:v>
                </c:pt>
                <c:pt idx="2">
                  <c:v>4.1036576683374772E-2</c:v>
                </c:pt>
                <c:pt idx="3">
                  <c:v>3.1836636628739617E-2</c:v>
                </c:pt>
                <c:pt idx="4">
                  <c:v>2.6414808477398192E-2</c:v>
                </c:pt>
                <c:pt idx="5">
                  <c:v>2.4955918790466297E-2</c:v>
                </c:pt>
                <c:pt idx="6">
                  <c:v>3.2460146119068049E-2</c:v>
                </c:pt>
                <c:pt idx="7">
                  <c:v>4.0083756165803619E-2</c:v>
                </c:pt>
                <c:pt idx="8">
                  <c:v>4.8623729429453706E-2</c:v>
                </c:pt>
                <c:pt idx="9">
                  <c:v>5.4505756294001832E-2</c:v>
                </c:pt>
                <c:pt idx="10">
                  <c:v>6.4797622386336517E-2</c:v>
                </c:pt>
                <c:pt idx="11">
                  <c:v>7.3554845302260155E-2</c:v>
                </c:pt>
                <c:pt idx="12">
                  <c:v>8.60585041061529E-2</c:v>
                </c:pt>
                <c:pt idx="13">
                  <c:v>9.0958126250138022E-2</c:v>
                </c:pt>
                <c:pt idx="14">
                  <c:v>7.2307676906436677E-2</c:v>
                </c:pt>
                <c:pt idx="15">
                  <c:v>5.3818894773024165E-2</c:v>
                </c:pt>
                <c:pt idx="16">
                  <c:v>3.4961057178046547E-2</c:v>
                </c:pt>
                <c:pt idx="17">
                  <c:v>1.5579967669546245E-2</c:v>
                </c:pt>
                <c:pt idx="18">
                  <c:v>7.8315959586783383E-3</c:v>
                </c:pt>
                <c:pt idx="19">
                  <c:v>3.1052954079788596E-3</c:v>
                </c:pt>
              </c:numCache>
            </c:numRef>
          </c:val>
          <c:extLst>
            <c:ext xmlns:c16="http://schemas.microsoft.com/office/drawing/2014/chart" uri="{C3380CC4-5D6E-409C-BE32-E72D297353CC}">
              <c16:uniqueId val="{00000000-C260-4625-B793-FD2320408527}"/>
            </c:ext>
          </c:extLst>
        </c:ser>
        <c:ser>
          <c:idx val="2"/>
          <c:order val="1"/>
          <c:tx>
            <c:strRef>
              <c:f>'Mt base'!$H$36</c:f>
              <c:strCache>
                <c:ptCount val="1"/>
                <c:pt idx="0">
                  <c:v>Femmes</c:v>
                </c:pt>
              </c:strCache>
            </c:strRef>
          </c:tx>
          <c:spPr>
            <a:solidFill>
              <a:schemeClr val="accent2"/>
            </a:solidFill>
            <a:ln>
              <a:solidFill>
                <a:schemeClr val="accent2"/>
              </a:solidFill>
            </a:ln>
          </c:spPr>
          <c:invertIfNegative val="0"/>
          <c:cat>
            <c:strRef>
              <c:f>'Mt base'!$AE$8:$AE$27</c:f>
              <c:strCache>
                <c:ptCount val="20"/>
                <c:pt idx="0">
                  <c:v>Moins de 100 €</c:v>
                </c:pt>
                <c:pt idx="1">
                  <c:v> 100€ à 199€ </c:v>
                </c:pt>
                <c:pt idx="2">
                  <c:v> 200€ à 299€ </c:v>
                </c:pt>
                <c:pt idx="3">
                  <c:v> 300€ à 399€ </c:v>
                </c:pt>
                <c:pt idx="4">
                  <c:v> 400€ à 499€ </c:v>
                </c:pt>
                <c:pt idx="5">
                  <c:v> 500€ à 599€ </c:v>
                </c:pt>
                <c:pt idx="6">
                  <c:v> 600€ à 699€ </c:v>
                </c:pt>
                <c:pt idx="7">
                  <c:v> 700€ à 799€ </c:v>
                </c:pt>
                <c:pt idx="8">
                  <c:v> 800€ à 899€ </c:v>
                </c:pt>
                <c:pt idx="9">
                  <c:v> 900€ à 999€ </c:v>
                </c:pt>
                <c:pt idx="10">
                  <c:v> 1000€ à 1099€ </c:v>
                </c:pt>
                <c:pt idx="11">
                  <c:v> 1100€ à 1199€ </c:v>
                </c:pt>
                <c:pt idx="12">
                  <c:v> 1200€ à 1299€ </c:v>
                </c:pt>
                <c:pt idx="13">
                  <c:v> 1300€ à 1399€ </c:v>
                </c:pt>
                <c:pt idx="14">
                  <c:v> 1400€ à 1499€ </c:v>
                </c:pt>
                <c:pt idx="15">
                  <c:v> 1500€ à 1599€ </c:v>
                </c:pt>
                <c:pt idx="16">
                  <c:v> 1600€ à 1699€ </c:v>
                </c:pt>
                <c:pt idx="17">
                  <c:v> 1700€ à 1799€ </c:v>
                </c:pt>
                <c:pt idx="18">
                  <c:v> 1800€ à 1899€ </c:v>
                </c:pt>
                <c:pt idx="19">
                  <c:v> 1900€ à 1999€ </c:v>
                </c:pt>
              </c:strCache>
            </c:strRef>
          </c:cat>
          <c:val>
            <c:numRef>
              <c:f>'Mt base'!$H$39:$H$58</c:f>
              <c:numCache>
                <c:formatCode>0.00%</c:formatCode>
                <c:ptCount val="20"/>
                <c:pt idx="0">
                  <c:v>9.5105089451018893E-2</c:v>
                </c:pt>
                <c:pt idx="1">
                  <c:v>9.4782083173290899E-2</c:v>
                </c:pt>
                <c:pt idx="2">
                  <c:v>9.1912496926169124E-2</c:v>
                </c:pt>
                <c:pt idx="3">
                  <c:v>7.6630984824928819E-2</c:v>
                </c:pt>
                <c:pt idx="4">
                  <c:v>6.4095089593278823E-2</c:v>
                </c:pt>
                <c:pt idx="5">
                  <c:v>5.8407867381218032E-2</c:v>
                </c:pt>
                <c:pt idx="6">
                  <c:v>7.1368129098864558E-2</c:v>
                </c:pt>
                <c:pt idx="7">
                  <c:v>0.10897022601040124</c:v>
                </c:pt>
                <c:pt idx="8">
                  <c:v>7.7962258437538734E-2</c:v>
                </c:pt>
                <c:pt idx="9">
                  <c:v>4.8890804317385995E-2</c:v>
                </c:pt>
                <c:pt idx="10">
                  <c:v>4.1885010273200053E-2</c:v>
                </c:pt>
                <c:pt idx="11">
                  <c:v>3.776252039905946E-2</c:v>
                </c:pt>
                <c:pt idx="12">
                  <c:v>3.7631311006651666E-2</c:v>
                </c:pt>
                <c:pt idx="13">
                  <c:v>3.3599003773953015E-2</c:v>
                </c:pt>
                <c:pt idx="14">
                  <c:v>2.4232964880085032E-2</c:v>
                </c:pt>
                <c:pt idx="15">
                  <c:v>1.6870631857691283E-2</c:v>
                </c:pt>
                <c:pt idx="16">
                  <c:v>1.0190130411720594E-2</c:v>
                </c:pt>
                <c:pt idx="17">
                  <c:v>4.3612833472544844E-3</c:v>
                </c:pt>
                <c:pt idx="18">
                  <c:v>2.4278183218610851E-3</c:v>
                </c:pt>
                <c:pt idx="19">
                  <c:v>1.2362642945837575E-3</c:v>
                </c:pt>
              </c:numCache>
            </c:numRef>
          </c:val>
          <c:extLst>
            <c:ext xmlns:c16="http://schemas.microsoft.com/office/drawing/2014/chart" uri="{C3380CC4-5D6E-409C-BE32-E72D297353CC}">
              <c16:uniqueId val="{00000001-C260-4625-B793-FD2320408527}"/>
            </c:ext>
          </c:extLst>
        </c:ser>
        <c:dLbls>
          <c:showLegendKey val="0"/>
          <c:showVal val="0"/>
          <c:showCatName val="0"/>
          <c:showSerName val="0"/>
          <c:showPercent val="0"/>
          <c:showBubbleSize val="0"/>
        </c:dLbls>
        <c:gapWidth val="75"/>
        <c:axId val="622610072"/>
        <c:axId val="1"/>
      </c:barChart>
      <c:lineChart>
        <c:grouping val="standard"/>
        <c:varyColors val="0"/>
        <c:ser>
          <c:idx val="0"/>
          <c:order val="2"/>
          <c:tx>
            <c:v>Hommes et Femmes</c:v>
          </c:tx>
          <c:spPr>
            <a:ln>
              <a:solidFill>
                <a:schemeClr val="bg2">
                  <a:lumMod val="50000"/>
                </a:schemeClr>
              </a:solidFill>
              <a:prstDash val="sysDash"/>
            </a:ln>
          </c:spPr>
          <c:marker>
            <c:symbol val="none"/>
          </c:marker>
          <c:cat>
            <c:strRef>
              <c:f>'[1]Montant base y compris ME'!$AC$9:$AE$28</c:f>
              <c:strCache>
                <c:ptCount val="20"/>
                <c:pt idx="0">
                  <c:v>Moins de 100 €</c:v>
                </c:pt>
                <c:pt idx="1">
                  <c:v> 100€ à 199€ </c:v>
                </c:pt>
                <c:pt idx="2">
                  <c:v> 200€ à 299€ </c:v>
                </c:pt>
                <c:pt idx="3">
                  <c:v> 300€ à 399€ </c:v>
                </c:pt>
                <c:pt idx="4">
                  <c:v> 400€ à 499€ </c:v>
                </c:pt>
                <c:pt idx="5">
                  <c:v> 500€ à 599€ </c:v>
                </c:pt>
                <c:pt idx="6">
                  <c:v> 600€ à 699€ </c:v>
                </c:pt>
                <c:pt idx="7">
                  <c:v> 700€ à 799€ </c:v>
                </c:pt>
                <c:pt idx="8">
                  <c:v> 800€ à 899€ </c:v>
                </c:pt>
                <c:pt idx="9">
                  <c:v> 900€ à 999€ </c:v>
                </c:pt>
                <c:pt idx="10">
                  <c:v> 1000€ à 1099€ </c:v>
                </c:pt>
                <c:pt idx="11">
                  <c:v> 1100€ à 1199€ </c:v>
                </c:pt>
                <c:pt idx="12">
                  <c:v> 1200€ à 1299€ </c:v>
                </c:pt>
                <c:pt idx="13">
                  <c:v> 1300€ à 1399€ </c:v>
                </c:pt>
                <c:pt idx="14">
                  <c:v> 1400€ à 1499€ </c:v>
                </c:pt>
                <c:pt idx="15">
                  <c:v> 1500€ à 1599€ </c:v>
                </c:pt>
                <c:pt idx="16">
                  <c:v> 1600€ à 1699€ </c:v>
                </c:pt>
                <c:pt idx="17">
                  <c:v> 1700€ à 1799€ </c:v>
                </c:pt>
                <c:pt idx="18">
                  <c:v> 1800€ à 1899€ </c:v>
                </c:pt>
                <c:pt idx="19">
                  <c:v> 1900€ à 1999€ </c:v>
                </c:pt>
              </c:strCache>
              <c:extLst xmlns:c15="http://schemas.microsoft.com/office/drawing/2012/chart"/>
            </c:strRef>
          </c:cat>
          <c:val>
            <c:numRef>
              <c:f>'[1]Montant base y compris ME'!$L$39:$L$56</c:f>
              <c:numCache>
                <c:formatCode>0.00%</c:formatCode>
                <c:ptCount val="18"/>
                <c:pt idx="0">
                  <c:v>0.11248734055375877</c:v>
                </c:pt>
                <c:pt idx="1">
                  <c:v>8.9187822411591622E-2</c:v>
                </c:pt>
                <c:pt idx="2">
                  <c:v>7.3106966174862564E-2</c:v>
                </c:pt>
                <c:pt idx="3">
                  <c:v>5.7581548983636134E-2</c:v>
                </c:pt>
                <c:pt idx="4">
                  <c:v>4.8937043869315085E-2</c:v>
                </c:pt>
                <c:pt idx="5">
                  <c:v>4.6472838614483612E-2</c:v>
                </c:pt>
                <c:pt idx="6">
                  <c:v>7.0006623085087913E-2</c:v>
                </c:pt>
                <c:pt idx="7">
                  <c:v>8.4301665900945205E-2</c:v>
                </c:pt>
                <c:pt idx="8">
                  <c:v>5.3866794656075377E-2</c:v>
                </c:pt>
                <c:pt idx="9">
                  <c:v>5.4741290191647633E-2</c:v>
                </c:pt>
                <c:pt idx="10">
                  <c:v>5.7524128691149576E-2</c:v>
                </c:pt>
                <c:pt idx="11">
                  <c:v>6.3372956862194046E-2</c:v>
                </c:pt>
                <c:pt idx="12">
                  <c:v>6.6400642825112252E-2</c:v>
                </c:pt>
                <c:pt idx="13">
                  <c:v>5.2022150124719835E-2</c:v>
                </c:pt>
                <c:pt idx="14">
                  <c:v>3.581269782754485E-2</c:v>
                </c:pt>
                <c:pt idx="15">
                  <c:v>1.8470005974108809E-2</c:v>
                </c:pt>
                <c:pt idx="16">
                  <c:v>8.164262668069867E-3</c:v>
                </c:pt>
                <c:pt idx="17">
                  <c:v>3.5144181719565641E-3</c:v>
                </c:pt>
              </c:numCache>
            </c:numRef>
          </c:val>
          <c:smooth val="0"/>
          <c:extLst>
            <c:ext xmlns:c16="http://schemas.microsoft.com/office/drawing/2014/chart" uri="{C3380CC4-5D6E-409C-BE32-E72D297353CC}">
              <c16:uniqueId val="{00000002-C260-4625-B793-FD2320408527}"/>
            </c:ext>
          </c:extLst>
        </c:ser>
        <c:dLbls>
          <c:showLegendKey val="0"/>
          <c:showVal val="0"/>
          <c:showCatName val="0"/>
          <c:showSerName val="0"/>
          <c:showPercent val="0"/>
          <c:showBubbleSize val="0"/>
        </c:dLbls>
        <c:marker val="1"/>
        <c:smooth val="0"/>
        <c:axId val="622610072"/>
        <c:axId val="1"/>
      </c:lineChart>
      <c:catAx>
        <c:axId val="622610072"/>
        <c:scaling>
          <c:orientation val="minMax"/>
        </c:scaling>
        <c:delete val="0"/>
        <c:axPos val="b"/>
        <c:numFmt formatCode="General" sourceLinked="1"/>
        <c:majorTickMark val="out"/>
        <c:minorTickMark val="none"/>
        <c:tickLblPos val="nextTo"/>
        <c:spPr>
          <a:ln/>
        </c:spPr>
        <c:txPr>
          <a:bodyPr rot="-2220000" vert="horz" anchor="t" anchorCtr="0"/>
          <a:lstStyle/>
          <a:p>
            <a:pPr>
              <a:defRPr sz="800" b="0" i="0" u="none" strike="noStrike" baseline="0">
                <a:solidFill>
                  <a:srgbClr val="000000"/>
                </a:solidFill>
                <a:latin typeface="Calibri"/>
                <a:ea typeface="Calibri"/>
                <a:cs typeface="Calibri"/>
              </a:defRPr>
            </a:pPr>
            <a:endParaRPr lang="fr-FR"/>
          </a:p>
        </c:txPr>
        <c:crossAx val="1"/>
        <c:crosses val="autoZero"/>
        <c:auto val="1"/>
        <c:lblAlgn val="ctr"/>
        <c:lblOffset val="0"/>
        <c:noMultiLvlLbl val="0"/>
      </c:catAx>
      <c:valAx>
        <c:axId val="1"/>
        <c:scaling>
          <c:orientation val="minMax"/>
        </c:scaling>
        <c:delete val="0"/>
        <c:axPos val="l"/>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fr-FR"/>
          </a:p>
        </c:txPr>
        <c:crossAx val="622610072"/>
        <c:crosses val="autoZero"/>
        <c:crossBetween val="between"/>
      </c:valAx>
    </c:plotArea>
    <c:legend>
      <c:legendPos val="b"/>
      <c:overlay val="0"/>
      <c:txPr>
        <a:bodyPr/>
        <a:lstStyle/>
        <a:p>
          <a:pPr>
            <a:defRPr sz="845" b="0" i="0" u="none" strike="noStrike" baseline="0">
              <a:solidFill>
                <a:srgbClr val="000000"/>
              </a:solidFill>
              <a:latin typeface="Calibri"/>
              <a:ea typeface="Calibri"/>
              <a:cs typeface="Calibri"/>
            </a:defRPr>
          </a:pPr>
          <a:endParaRPr lang="fr-FR"/>
        </a:p>
      </c:txPr>
    </c:legend>
    <c:plotVisOnly val="1"/>
    <c:dispBlanksAs val="gap"/>
    <c:showDLblsOverMax val="0"/>
  </c:chart>
  <c:spPr>
    <a:solidFill>
      <a:schemeClr val="bg1"/>
    </a:solidFill>
    <a:ln>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'Evolution MICO'!$C$2</c:f>
              <c:strCache>
                <c:ptCount val="1"/>
                <c:pt idx="0">
                  <c:v>Nombre de retraités de droit direct bénéficiaires du minimum contributif</c:v>
                </c:pt>
              </c:strCache>
            </c:strRef>
          </c:tx>
          <c:spPr>
            <a:solidFill>
              <a:schemeClr val="accent2">
                <a:lumMod val="60000"/>
                <a:lumOff val="40000"/>
              </a:schemeClr>
            </a:solidFill>
            <a:ln>
              <a:noFill/>
            </a:ln>
            <a:effectLst/>
          </c:spPr>
          <c:invertIfNegative val="0"/>
          <c:cat>
            <c:strRef>
              <c:f>'Evolution MICO'!$B$6:$B$28</c:f>
              <c:strCache>
                <c:ptCount val="2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 *</c:v>
                </c:pt>
                <c:pt idx="18">
                  <c:v>2019 *</c:v>
                </c:pt>
                <c:pt idx="19">
                  <c:v>2020</c:v>
                </c:pt>
                <c:pt idx="20">
                  <c:v>2021</c:v>
                </c:pt>
                <c:pt idx="21">
                  <c:v>2022</c:v>
                </c:pt>
                <c:pt idx="22">
                  <c:v>2023</c:v>
                </c:pt>
              </c:strCache>
            </c:strRef>
          </c:cat>
          <c:val>
            <c:numRef>
              <c:f>'Evolution MICO'!$E$6:$E$28</c:f>
              <c:numCache>
                <c:formatCode>_-* #\ ##0_-;\-* #\ ##0_-;_-* "-"??_-;_-@_-</c:formatCode>
                <c:ptCount val="23"/>
                <c:pt idx="0">
                  <c:v>3407415</c:v>
                </c:pt>
                <c:pt idx="1">
                  <c:v>3575261</c:v>
                </c:pt>
                <c:pt idx="2">
                  <c:v>3740932</c:v>
                </c:pt>
                <c:pt idx="3">
                  <c:v>3940019</c:v>
                </c:pt>
                <c:pt idx="4">
                  <c:v>4151667</c:v>
                </c:pt>
                <c:pt idx="5">
                  <c:v>4369696</c:v>
                </c:pt>
                <c:pt idx="6">
                  <c:v>4565263</c:v>
                </c:pt>
                <c:pt idx="7">
                  <c:v>4749693</c:v>
                </c:pt>
                <c:pt idx="8">
                  <c:v>4897988</c:v>
                </c:pt>
                <c:pt idx="9">
                  <c:v>4877625</c:v>
                </c:pt>
                <c:pt idx="10">
                  <c:v>4898631</c:v>
                </c:pt>
                <c:pt idx="11">
                  <c:v>4900759</c:v>
                </c:pt>
                <c:pt idx="12">
                  <c:v>4899496</c:v>
                </c:pt>
                <c:pt idx="13">
                  <c:v>4872862</c:v>
                </c:pt>
                <c:pt idx="14">
                  <c:v>4824722</c:v>
                </c:pt>
                <c:pt idx="15">
                  <c:v>4794095</c:v>
                </c:pt>
                <c:pt idx="16">
                  <c:v>4761867</c:v>
                </c:pt>
                <c:pt idx="18">
                  <c:v>5012519</c:v>
                </c:pt>
                <c:pt idx="19">
                  <c:v>4900365</c:v>
                </c:pt>
                <c:pt idx="20">
                  <c:v>4839081</c:v>
                </c:pt>
                <c:pt idx="21">
                  <c:v>4744414</c:v>
                </c:pt>
                <c:pt idx="22">
                  <c:v>4686422</c:v>
                </c:pt>
              </c:numCache>
            </c:numRef>
          </c:val>
          <c:extLst>
            <c:ext xmlns:c16="http://schemas.microsoft.com/office/drawing/2014/chart" uri="{C3380CC4-5D6E-409C-BE32-E72D297353CC}">
              <c16:uniqueId val="{00000000-9CA3-4883-8988-C6797208E8FE}"/>
            </c:ext>
          </c:extLst>
        </c:ser>
        <c:dLbls>
          <c:showLegendKey val="0"/>
          <c:showVal val="0"/>
          <c:showCatName val="0"/>
          <c:showSerName val="0"/>
          <c:showPercent val="0"/>
          <c:showBubbleSize val="0"/>
        </c:dLbls>
        <c:gapWidth val="219"/>
        <c:overlap val="-27"/>
        <c:axId val="545238432"/>
        <c:axId val="545241384"/>
      </c:barChart>
      <c:lineChart>
        <c:grouping val="standard"/>
        <c:varyColors val="0"/>
        <c:ser>
          <c:idx val="1"/>
          <c:order val="1"/>
          <c:tx>
            <c:strRef>
              <c:f>'Evolution MICO'!$G$2</c:f>
              <c:strCache>
                <c:ptCount val="1"/>
                <c:pt idx="0">
                  <c:v>Part des pensions portées au minimum contributif sur l'ensemble des droits directs</c:v>
                </c:pt>
              </c:strCache>
            </c:strRef>
          </c:tx>
          <c:spPr>
            <a:ln w="28575" cap="rnd">
              <a:solidFill>
                <a:schemeClr val="accent2"/>
              </a:solidFill>
              <a:round/>
            </a:ln>
            <a:effectLst/>
          </c:spPr>
          <c:marker>
            <c:symbol val="none"/>
          </c:marker>
          <c:dLbls>
            <c:dLbl>
              <c:idx val="8"/>
              <c:layout>
                <c:manualLayout>
                  <c:x val="-4.8227634434530986E-2"/>
                  <c:y val="-5.36193029490616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180-444E-AA4B-CD928F8C553C}"/>
                </c:ext>
              </c:extLst>
            </c:dLbl>
            <c:dLbl>
              <c:idx val="9"/>
              <c:layout>
                <c:manualLayout>
                  <c:x val="2.531969795070526E-2"/>
                  <c:y val="-3.3999711348622272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Mise</a:t>
                    </a:r>
                    <a:r>
                      <a:rPr lang="en-US" baseline="0"/>
                      <a:t> en application du minimum contributif tous régimes</a:t>
                    </a:r>
                  </a:p>
                  <a:p>
                    <a:pPr>
                      <a:defRPr/>
                    </a:pP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5="http://schemas.microsoft.com/office/drawing/2012/chart" uri="{CE6537A1-D6FC-4f65-9D91-7224C49458BB}">
                  <c15:layout>
                    <c:manualLayout>
                      <c:w val="0.34857737972046954"/>
                      <c:h val="0.11602232026626698"/>
                    </c:manualLayout>
                  </c15:layout>
                  <c15:showDataLabelsRange val="0"/>
                </c:ext>
                <c:ext xmlns:c16="http://schemas.microsoft.com/office/drawing/2014/chart" uri="{C3380CC4-5D6E-409C-BE32-E72D297353CC}">
                  <c16:uniqueId val="{00000000-5DE1-4409-8E48-44644BCD45AB}"/>
                </c:ext>
              </c:extLst>
            </c:dLbl>
            <c:dLbl>
              <c:idx val="22"/>
              <c:layout>
                <c:manualLayout>
                  <c:x val="-3.858210754762479E-2"/>
                  <c:y val="-0.4718498659517427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066-4454-8F83-E4C65D0EC2B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'Evolution MICO'!$B$6:$B$28</c:f>
              <c:strCache>
                <c:ptCount val="2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 *</c:v>
                </c:pt>
                <c:pt idx="18">
                  <c:v>2019 *</c:v>
                </c:pt>
                <c:pt idx="19">
                  <c:v>2020</c:v>
                </c:pt>
                <c:pt idx="20">
                  <c:v>2021</c:v>
                </c:pt>
                <c:pt idx="21">
                  <c:v>2022</c:v>
                </c:pt>
                <c:pt idx="22">
                  <c:v>2023</c:v>
                </c:pt>
              </c:strCache>
            </c:strRef>
          </c:cat>
          <c:val>
            <c:numRef>
              <c:f>'Evolution MICO'!$G$6:$G$28</c:f>
              <c:numCache>
                <c:formatCode>0%</c:formatCode>
                <c:ptCount val="23"/>
                <c:pt idx="0">
                  <c:v>0.35538143835294977</c:v>
                </c:pt>
                <c:pt idx="1">
                  <c:v>0.36053134508004925</c:v>
                </c:pt>
                <c:pt idx="2">
                  <c:v>0.36651186541275071</c:v>
                </c:pt>
                <c:pt idx="3">
                  <c:v>0.37254695794655374</c:v>
                </c:pt>
                <c:pt idx="4">
                  <c:v>0.37832568526227628</c:v>
                </c:pt>
                <c:pt idx="5">
                  <c:v>0.38458988116754123</c:v>
                </c:pt>
                <c:pt idx="6">
                  <c:v>0.39098963410445919</c:v>
                </c:pt>
                <c:pt idx="7">
                  <c:v>0.39533654178690181</c:v>
                </c:pt>
                <c:pt idx="8">
                  <c:v>0.40023461748655315</c:v>
                </c:pt>
                <c:pt idx="9">
                  <c:v>0.39408658242088435</c:v>
                </c:pt>
                <c:pt idx="10">
                  <c:v>0.38714583741827063</c:v>
                </c:pt>
                <c:pt idx="11">
                  <c:v>0.3810699315206752</c:v>
                </c:pt>
                <c:pt idx="12">
                  <c:v>0.37572274637102682</c:v>
                </c:pt>
                <c:pt idx="13">
                  <c:v>0.36851399273569002</c:v>
                </c:pt>
                <c:pt idx="14">
                  <c:v>0.36061630747835749</c:v>
                </c:pt>
                <c:pt idx="15">
                  <c:v>0.3528000947257578</c:v>
                </c:pt>
                <c:pt idx="16">
                  <c:v>0.34571233940752311</c:v>
                </c:pt>
                <c:pt idx="18">
                  <c:v>0.35958629762240646</c:v>
                </c:pt>
                <c:pt idx="19">
                  <c:v>0.34928267315628303</c:v>
                </c:pt>
                <c:pt idx="20">
                  <c:v>0.34136239904264937</c:v>
                </c:pt>
                <c:pt idx="21">
                  <c:v>0.33049534309723461</c:v>
                </c:pt>
                <c:pt idx="22">
                  <c:v>0.32175029029410174</c:v>
                </c:pt>
              </c:numCache>
            </c:numRef>
          </c:val>
          <c:smooth val="0"/>
          <c:extLst>
            <c:ext xmlns:c16="http://schemas.microsoft.com/office/drawing/2014/chart" uri="{C3380CC4-5D6E-409C-BE32-E72D297353CC}">
              <c16:uniqueId val="{00000004-9CA3-4883-8988-C6797208E8FE}"/>
            </c:ext>
          </c:extLst>
        </c:ser>
        <c:dLbls>
          <c:showLegendKey val="0"/>
          <c:showVal val="0"/>
          <c:showCatName val="0"/>
          <c:showSerName val="0"/>
          <c:showPercent val="0"/>
          <c:showBubbleSize val="0"/>
        </c:dLbls>
        <c:marker val="1"/>
        <c:smooth val="0"/>
        <c:axId val="542386496"/>
        <c:axId val="498465376"/>
      </c:lineChart>
      <c:catAx>
        <c:axId val="545238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5241384"/>
        <c:crosses val="autoZero"/>
        <c:auto val="1"/>
        <c:lblAlgn val="ctr"/>
        <c:lblOffset val="100"/>
        <c:noMultiLvlLbl val="0"/>
      </c:catAx>
      <c:valAx>
        <c:axId val="5452413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5238432"/>
        <c:crosses val="autoZero"/>
        <c:crossBetween val="between"/>
      </c:valAx>
      <c:valAx>
        <c:axId val="498465376"/>
        <c:scaling>
          <c:orientation val="minMax"/>
          <c:max val="0.41000000000000003"/>
          <c:min val="0.30000000000000004"/>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2386496"/>
        <c:crosses val="max"/>
        <c:crossBetween val="between"/>
        <c:majorUnit val="1.0000000000000002E-2"/>
      </c:valAx>
      <c:catAx>
        <c:axId val="542386496"/>
        <c:scaling>
          <c:orientation val="minMax"/>
        </c:scaling>
        <c:delete val="1"/>
        <c:axPos val="b"/>
        <c:numFmt formatCode="General" sourceLinked="1"/>
        <c:majorTickMark val="out"/>
        <c:minorTickMark val="none"/>
        <c:tickLblPos val="nextTo"/>
        <c:crossAx val="498465376"/>
        <c:crosses val="autoZero"/>
        <c:auto val="1"/>
        <c:lblAlgn val="ctr"/>
        <c:lblOffset val="100"/>
        <c:noMultiLvlLbl val="0"/>
      </c:catAx>
      <c:spPr>
        <a:noFill/>
        <a:ln>
          <a:noFill/>
        </a:ln>
        <a:effectLst/>
      </c:spPr>
    </c:plotArea>
    <c:legend>
      <c:legendPos val="b"/>
      <c:layout>
        <c:manualLayout>
          <c:xMode val="edge"/>
          <c:yMode val="edge"/>
          <c:x val="0.11833143777211116"/>
          <c:y val="0.86211860465457468"/>
          <c:w val="0.80674199544685565"/>
          <c:h val="0.1192490122636291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Évolution</a:t>
            </a:r>
            <a:r>
              <a:rPr lang="fr-FR" baseline="0"/>
              <a:t> du nombre de retraités de droit directs bénéficiaires du minimum contributif au 31 décembre</a:t>
            </a:r>
            <a:endParaRPr lang="fr-FR"/>
          </a:p>
        </c:rich>
      </c:tx>
      <c:layout>
        <c:manualLayout>
          <c:xMode val="edge"/>
          <c:yMode val="edge"/>
          <c:x val="0.10629337175311579"/>
          <c:y val="7.3542930685787829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13045852489915272"/>
          <c:y val="0.18819635962493106"/>
          <c:w val="0.84363778971288073"/>
          <c:h val="0.58410980480721764"/>
        </c:manualLayout>
      </c:layout>
      <c:lineChart>
        <c:grouping val="standard"/>
        <c:varyColors val="0"/>
        <c:ser>
          <c:idx val="0"/>
          <c:order val="0"/>
          <c:tx>
            <c:strRef>
              <c:f>'Evolution MICO'!$C$3</c:f>
              <c:strCache>
                <c:ptCount val="1"/>
                <c:pt idx="0">
                  <c:v>Hommes</c:v>
                </c:pt>
              </c:strCache>
            </c:strRef>
          </c:tx>
          <c:spPr>
            <a:ln w="28575" cap="rnd">
              <a:solidFill>
                <a:schemeClr val="accent1"/>
              </a:solidFill>
              <a:round/>
            </a:ln>
            <a:effectLst/>
          </c:spPr>
          <c:marker>
            <c:symbol val="none"/>
          </c:marker>
          <c:dLbls>
            <c:dLbl>
              <c:idx val="0"/>
              <c:layout>
                <c:manualLayout>
                  <c:x val="-2.3548804898151442E-2"/>
                  <c:y val="5.5157198014340873E-2"/>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331-4C90-A308-EF443FC5D1BE}"/>
                </c:ext>
              </c:extLst>
            </c:dLbl>
            <c:dLbl>
              <c:idx val="21"/>
              <c:layout>
                <c:manualLayout>
                  <c:x val="-9.419521959260567E-3"/>
                  <c:y val="-4.19084461637653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A21-4B92-AEC7-3A3FEC78AA3D}"/>
                </c:ext>
              </c:extLst>
            </c:dLbl>
            <c:dLbl>
              <c:idx val="22"/>
              <c:layout>
                <c:manualLayout>
                  <c:x val="-9.4195219592607404E-3"/>
                  <c:y val="5.8834344548630263E-2"/>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331-4C90-A308-EF443FC5D1B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'Evolution MICO'!$B$6:$B$27</c:f>
              <c:strCache>
                <c:ptCount val="22"/>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 *</c:v>
                </c:pt>
                <c:pt idx="18">
                  <c:v>2019 *</c:v>
                </c:pt>
                <c:pt idx="19">
                  <c:v>2020</c:v>
                </c:pt>
                <c:pt idx="20">
                  <c:v>2021</c:v>
                </c:pt>
                <c:pt idx="21">
                  <c:v>2022</c:v>
                </c:pt>
              </c:strCache>
            </c:strRef>
          </c:cat>
          <c:val>
            <c:numRef>
              <c:f>'Evolution MICO'!$C$6:$C$27</c:f>
              <c:numCache>
                <c:formatCode>_-* #\ ##0_-;\-* #\ ##0_-;_-* "-"??_-;_-@_-</c:formatCode>
                <c:ptCount val="22"/>
                <c:pt idx="0">
                  <c:v>1020611</c:v>
                </c:pt>
                <c:pt idx="1">
                  <c:v>1068887</c:v>
                </c:pt>
                <c:pt idx="2">
                  <c:v>1117173</c:v>
                </c:pt>
                <c:pt idx="3">
                  <c:v>1179718</c:v>
                </c:pt>
                <c:pt idx="4">
                  <c:v>1243457</c:v>
                </c:pt>
                <c:pt idx="5">
                  <c:v>1309926</c:v>
                </c:pt>
                <c:pt idx="6">
                  <c:v>1363448</c:v>
                </c:pt>
                <c:pt idx="7">
                  <c:v>1414090</c:v>
                </c:pt>
                <c:pt idx="8">
                  <c:v>1450876</c:v>
                </c:pt>
                <c:pt idx="9">
                  <c:v>1421715</c:v>
                </c:pt>
                <c:pt idx="10">
                  <c:v>1403686</c:v>
                </c:pt>
                <c:pt idx="11">
                  <c:v>1380888</c:v>
                </c:pt>
                <c:pt idx="12">
                  <c:v>1362532</c:v>
                </c:pt>
                <c:pt idx="13">
                  <c:v>1340430</c:v>
                </c:pt>
                <c:pt idx="14">
                  <c:v>1306549</c:v>
                </c:pt>
                <c:pt idx="15">
                  <c:v>1284762</c:v>
                </c:pt>
                <c:pt idx="16">
                  <c:v>1266578</c:v>
                </c:pt>
                <c:pt idx="18">
                  <c:v>1431334</c:v>
                </c:pt>
                <c:pt idx="19">
                  <c:v>1374448</c:v>
                </c:pt>
                <c:pt idx="20">
                  <c:v>1342633</c:v>
                </c:pt>
                <c:pt idx="21">
                  <c:v>1302199</c:v>
                </c:pt>
              </c:numCache>
            </c:numRef>
          </c:val>
          <c:smooth val="0"/>
          <c:extLst>
            <c:ext xmlns:c16="http://schemas.microsoft.com/office/drawing/2014/chart" uri="{C3380CC4-5D6E-409C-BE32-E72D297353CC}">
              <c16:uniqueId val="{00000003-4331-4C90-A308-EF443FC5D1BE}"/>
            </c:ext>
          </c:extLst>
        </c:ser>
        <c:ser>
          <c:idx val="1"/>
          <c:order val="1"/>
          <c:tx>
            <c:strRef>
              <c:f>'Evolution MICO'!$D$3</c:f>
              <c:strCache>
                <c:ptCount val="1"/>
                <c:pt idx="0">
                  <c:v>Femmes</c:v>
                </c:pt>
              </c:strCache>
            </c:strRef>
          </c:tx>
          <c:spPr>
            <a:ln w="28575" cap="rnd">
              <a:solidFill>
                <a:srgbClr val="991E66"/>
              </a:solidFill>
              <a:round/>
            </a:ln>
            <a:effectLst/>
          </c:spPr>
          <c:marker>
            <c:symbol val="none"/>
          </c:marker>
          <c:dLbls>
            <c:dLbl>
              <c:idx val="0"/>
              <c:layout>
                <c:manualLayout>
                  <c:x val="-3.2968326857412009E-2"/>
                  <c:y val="-4.780290494576215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331-4C90-A308-EF443FC5D1BE}"/>
                </c:ext>
              </c:extLst>
            </c:dLbl>
            <c:dLbl>
              <c:idx val="21"/>
              <c:layout>
                <c:manualLayout>
                  <c:x val="-1.7268924099892891E-16"/>
                  <c:y val="-3.546099290780142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A21-4B92-AEC7-3A3FEC78AA3D}"/>
                </c:ext>
              </c:extLst>
            </c:dLbl>
            <c:dLbl>
              <c:idx val="22"/>
              <c:layout>
                <c:manualLayout>
                  <c:x val="-2.1193924408336451E-2"/>
                  <c:y val="-5.148005148005147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331-4C90-A308-EF443FC5D1BE}"/>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'Evolution MICO'!$B$6:$B$27</c:f>
              <c:strCache>
                <c:ptCount val="22"/>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 *</c:v>
                </c:pt>
                <c:pt idx="18">
                  <c:v>2019 *</c:v>
                </c:pt>
                <c:pt idx="19">
                  <c:v>2020</c:v>
                </c:pt>
                <c:pt idx="20">
                  <c:v>2021</c:v>
                </c:pt>
                <c:pt idx="21">
                  <c:v>2022</c:v>
                </c:pt>
              </c:strCache>
            </c:strRef>
          </c:cat>
          <c:val>
            <c:numRef>
              <c:f>'Evolution MICO'!$D$6:$D$27</c:f>
              <c:numCache>
                <c:formatCode>_-* #\ ##0_-;\-* #\ ##0_-;_-* "-"??_-;_-@_-</c:formatCode>
                <c:ptCount val="22"/>
                <c:pt idx="0">
                  <c:v>2386804</c:v>
                </c:pt>
                <c:pt idx="1">
                  <c:v>2506374</c:v>
                </c:pt>
                <c:pt idx="2">
                  <c:v>2623759</c:v>
                </c:pt>
                <c:pt idx="3">
                  <c:v>2760301</c:v>
                </c:pt>
                <c:pt idx="4">
                  <c:v>2908210</c:v>
                </c:pt>
                <c:pt idx="5">
                  <c:v>3059770</c:v>
                </c:pt>
                <c:pt idx="6">
                  <c:v>3201815</c:v>
                </c:pt>
                <c:pt idx="7">
                  <c:v>3335603</c:v>
                </c:pt>
                <c:pt idx="8">
                  <c:v>3447112</c:v>
                </c:pt>
                <c:pt idx="9">
                  <c:v>3455910</c:v>
                </c:pt>
                <c:pt idx="10">
                  <c:v>3494945</c:v>
                </c:pt>
                <c:pt idx="11">
                  <c:v>3519871</c:v>
                </c:pt>
                <c:pt idx="12">
                  <c:v>3536964</c:v>
                </c:pt>
                <c:pt idx="13">
                  <c:v>3532432</c:v>
                </c:pt>
                <c:pt idx="14">
                  <c:v>3518173</c:v>
                </c:pt>
                <c:pt idx="15">
                  <c:v>3509333</c:v>
                </c:pt>
                <c:pt idx="16">
                  <c:v>3495289</c:v>
                </c:pt>
                <c:pt idx="18">
                  <c:v>3581185</c:v>
                </c:pt>
                <c:pt idx="19">
                  <c:v>3525917</c:v>
                </c:pt>
                <c:pt idx="20">
                  <c:v>3496448</c:v>
                </c:pt>
                <c:pt idx="21">
                  <c:v>3442215</c:v>
                </c:pt>
              </c:numCache>
            </c:numRef>
          </c:val>
          <c:smooth val="0"/>
          <c:extLst>
            <c:ext xmlns:c16="http://schemas.microsoft.com/office/drawing/2014/chart" uri="{C3380CC4-5D6E-409C-BE32-E72D297353CC}">
              <c16:uniqueId val="{00000007-4331-4C90-A308-EF443FC5D1BE}"/>
            </c:ext>
          </c:extLst>
        </c:ser>
        <c:ser>
          <c:idx val="2"/>
          <c:order val="2"/>
          <c:tx>
            <c:strRef>
              <c:f>'Evolution MICO'!$E$3</c:f>
              <c:strCache>
                <c:ptCount val="1"/>
                <c:pt idx="0">
                  <c:v>Ensemble</c:v>
                </c:pt>
              </c:strCache>
            </c:strRef>
          </c:tx>
          <c:spPr>
            <a:ln w="28575" cap="rnd">
              <a:solidFill>
                <a:schemeClr val="accent6"/>
              </a:solidFill>
              <a:round/>
            </a:ln>
            <a:effectLst/>
          </c:spPr>
          <c:marker>
            <c:symbol val="none"/>
          </c:marker>
          <c:dLbls>
            <c:dLbl>
              <c:idx val="0"/>
              <c:layout>
                <c:manualLayout>
                  <c:x val="-3.5323207347227131E-2"/>
                  <c:y val="-5.515719801434093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331-4C90-A308-EF443FC5D1BE}"/>
                </c:ext>
              </c:extLst>
            </c:dLbl>
            <c:dLbl>
              <c:idx val="21"/>
              <c:layout>
                <c:manualLayout>
                  <c:x val="-1.7268924099892891E-16"/>
                  <c:y val="-6.76982591876209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A21-4B92-AEC7-3A3FEC78AA3D}"/>
                </c:ext>
              </c:extLst>
            </c:dLbl>
            <c:dLbl>
              <c:idx val="22"/>
              <c:layout>
                <c:manualLayout>
                  <c:x val="-7.3001295184269399E-2"/>
                  <c:y val="-4.41257584114726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331-4C90-A308-EF443FC5D1BE}"/>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'Evolution MICO'!$B$6:$B$27</c:f>
              <c:strCache>
                <c:ptCount val="22"/>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 *</c:v>
                </c:pt>
                <c:pt idx="18">
                  <c:v>2019 *</c:v>
                </c:pt>
                <c:pt idx="19">
                  <c:v>2020</c:v>
                </c:pt>
                <c:pt idx="20">
                  <c:v>2021</c:v>
                </c:pt>
                <c:pt idx="21">
                  <c:v>2022</c:v>
                </c:pt>
              </c:strCache>
            </c:strRef>
          </c:cat>
          <c:val>
            <c:numRef>
              <c:f>'Evolution MICO'!$E$6:$E$27</c:f>
              <c:numCache>
                <c:formatCode>_-* #\ ##0_-;\-* #\ ##0_-;_-* "-"??_-;_-@_-</c:formatCode>
                <c:ptCount val="22"/>
                <c:pt idx="0">
                  <c:v>3407415</c:v>
                </c:pt>
                <c:pt idx="1">
                  <c:v>3575261</c:v>
                </c:pt>
                <c:pt idx="2">
                  <c:v>3740932</c:v>
                </c:pt>
                <c:pt idx="3">
                  <c:v>3940019</c:v>
                </c:pt>
                <c:pt idx="4">
                  <c:v>4151667</c:v>
                </c:pt>
                <c:pt idx="5">
                  <c:v>4369696</c:v>
                </c:pt>
                <c:pt idx="6">
                  <c:v>4565263</c:v>
                </c:pt>
                <c:pt idx="7">
                  <c:v>4749693</c:v>
                </c:pt>
                <c:pt idx="8">
                  <c:v>4897988</c:v>
                </c:pt>
                <c:pt idx="9">
                  <c:v>4877625</c:v>
                </c:pt>
                <c:pt idx="10">
                  <c:v>4898631</c:v>
                </c:pt>
                <c:pt idx="11">
                  <c:v>4900759</c:v>
                </c:pt>
                <c:pt idx="12">
                  <c:v>4899496</c:v>
                </c:pt>
                <c:pt idx="13">
                  <c:v>4872862</c:v>
                </c:pt>
                <c:pt idx="14">
                  <c:v>4824722</c:v>
                </c:pt>
                <c:pt idx="15">
                  <c:v>4794095</c:v>
                </c:pt>
                <c:pt idx="16">
                  <c:v>4761867</c:v>
                </c:pt>
                <c:pt idx="18">
                  <c:v>5012519</c:v>
                </c:pt>
                <c:pt idx="19">
                  <c:v>4900365</c:v>
                </c:pt>
                <c:pt idx="20">
                  <c:v>4839081</c:v>
                </c:pt>
                <c:pt idx="21">
                  <c:v>4744414</c:v>
                </c:pt>
              </c:numCache>
            </c:numRef>
          </c:val>
          <c:smooth val="0"/>
          <c:extLst>
            <c:ext xmlns:c16="http://schemas.microsoft.com/office/drawing/2014/chart" uri="{C3380CC4-5D6E-409C-BE32-E72D297353CC}">
              <c16:uniqueId val="{0000000B-4331-4C90-A308-EF443FC5D1BE}"/>
            </c:ext>
          </c:extLst>
        </c:ser>
        <c:dLbls>
          <c:showLegendKey val="0"/>
          <c:showVal val="0"/>
          <c:showCatName val="0"/>
          <c:showSerName val="0"/>
          <c:showPercent val="0"/>
          <c:showBubbleSize val="0"/>
        </c:dLbls>
        <c:smooth val="0"/>
        <c:axId val="530502752"/>
        <c:axId val="530501768"/>
      </c:lineChart>
      <c:catAx>
        <c:axId val="53050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30501768"/>
        <c:crosses val="autoZero"/>
        <c:auto val="1"/>
        <c:lblAlgn val="ctr"/>
        <c:lblOffset val="100"/>
        <c:noMultiLvlLbl val="0"/>
      </c:catAx>
      <c:valAx>
        <c:axId val="5305017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305027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2443742755505807E-2"/>
          <c:y val="0.12539658792650918"/>
          <c:w val="0.92543853338129689"/>
          <c:h val="0.61211673430689006"/>
        </c:manualLayout>
      </c:layout>
      <c:barChart>
        <c:barDir val="col"/>
        <c:grouping val="clustered"/>
        <c:varyColors val="0"/>
        <c:ser>
          <c:idx val="1"/>
          <c:order val="0"/>
          <c:tx>
            <c:v>Droits dérivés servis seuls</c:v>
          </c:tx>
          <c:spPr>
            <a:solidFill>
              <a:schemeClr val="accent2"/>
            </a:solidFill>
          </c:spPr>
          <c:invertIfNegative val="0"/>
          <c:cat>
            <c:strRef>
              <c:f>'Droits dérivés'!$Z$6:$Z$16</c:f>
              <c:strCache>
                <c:ptCount val="11"/>
                <c:pt idx="0">
                  <c:v> 100€ à 199€ </c:v>
                </c:pt>
                <c:pt idx="1">
                  <c:v> 200€ à 299€ </c:v>
                </c:pt>
                <c:pt idx="2">
                  <c:v> 300€ à 399€ </c:v>
                </c:pt>
                <c:pt idx="3">
                  <c:v> 400€ à 499€ </c:v>
                </c:pt>
                <c:pt idx="4">
                  <c:v> 500€ à 599€ </c:v>
                </c:pt>
                <c:pt idx="5">
                  <c:v> 600€ à 699€ </c:v>
                </c:pt>
                <c:pt idx="6">
                  <c:v> 700€ à 799€ </c:v>
                </c:pt>
                <c:pt idx="7">
                  <c:v> 800€ à 899€ </c:v>
                </c:pt>
                <c:pt idx="8">
                  <c:v> 900€ à 999€ </c:v>
                </c:pt>
                <c:pt idx="9">
                  <c:v> 1000€ à 1099€ </c:v>
                </c:pt>
                <c:pt idx="10">
                  <c:v> 1100€ à 1199€ </c:v>
                </c:pt>
              </c:strCache>
            </c:strRef>
          </c:cat>
          <c:val>
            <c:numRef>
              <c:f>'Droits dérivés'!$K$33:$K$43</c:f>
              <c:numCache>
                <c:formatCode>0.00%</c:formatCode>
                <c:ptCount val="11"/>
                <c:pt idx="0">
                  <c:v>0.20559285061688637</c:v>
                </c:pt>
                <c:pt idx="1">
                  <c:v>0.18122339782213681</c:v>
                </c:pt>
                <c:pt idx="2">
                  <c:v>0.13357881530420287</c:v>
                </c:pt>
                <c:pt idx="3">
                  <c:v>0.23928372110644661</c:v>
                </c:pt>
                <c:pt idx="4">
                  <c:v>7.2894156664514931E-2</c:v>
                </c:pt>
                <c:pt idx="5">
                  <c:v>6.3424109204991044E-2</c:v>
                </c:pt>
                <c:pt idx="6">
                  <c:v>5.6874199475715793E-2</c:v>
                </c:pt>
                <c:pt idx="7">
                  <c:v>3.3328039005113157E-2</c:v>
                </c:pt>
                <c:pt idx="8">
                  <c:v>1.01825960374139E-2</c:v>
                </c:pt>
                <c:pt idx="9">
                  <c:v>2.5325346183493642E-3</c:v>
                </c:pt>
                <c:pt idx="10">
                  <c:v>6.4260515920142101E-4</c:v>
                </c:pt>
              </c:numCache>
            </c:numRef>
          </c:val>
          <c:extLst>
            <c:ext xmlns:c16="http://schemas.microsoft.com/office/drawing/2014/chart" uri="{C3380CC4-5D6E-409C-BE32-E72D297353CC}">
              <c16:uniqueId val="{00000000-F923-4B7B-B67C-635294E1F583}"/>
            </c:ext>
          </c:extLst>
        </c:ser>
        <c:ser>
          <c:idx val="2"/>
          <c:order val="1"/>
          <c:tx>
            <c:v>Droits dérivés servis avec un droit direct</c:v>
          </c:tx>
          <c:spPr>
            <a:solidFill>
              <a:schemeClr val="accent3"/>
            </a:solidFill>
            <a:ln>
              <a:solidFill>
                <a:srgbClr val="991E66"/>
              </a:solidFill>
            </a:ln>
          </c:spPr>
          <c:invertIfNegative val="0"/>
          <c:cat>
            <c:strRef>
              <c:f>'Droits dérivés'!$Z$6:$Z$16</c:f>
              <c:strCache>
                <c:ptCount val="11"/>
                <c:pt idx="0">
                  <c:v> 100€ à 199€ </c:v>
                </c:pt>
                <c:pt idx="1">
                  <c:v> 200€ à 299€ </c:v>
                </c:pt>
                <c:pt idx="2">
                  <c:v> 300€ à 399€ </c:v>
                </c:pt>
                <c:pt idx="3">
                  <c:v> 400€ à 499€ </c:v>
                </c:pt>
                <c:pt idx="4">
                  <c:v> 500€ à 599€ </c:v>
                </c:pt>
                <c:pt idx="5">
                  <c:v> 600€ à 699€ </c:v>
                </c:pt>
                <c:pt idx="6">
                  <c:v> 700€ à 799€ </c:v>
                </c:pt>
                <c:pt idx="7">
                  <c:v> 800€ à 899€ </c:v>
                </c:pt>
                <c:pt idx="8">
                  <c:v> 900€ à 999€ </c:v>
                </c:pt>
                <c:pt idx="9">
                  <c:v> 1000€ à 1099€ </c:v>
                </c:pt>
                <c:pt idx="10">
                  <c:v> 1100€ à 1199€ </c:v>
                </c:pt>
              </c:strCache>
            </c:strRef>
          </c:cat>
          <c:val>
            <c:numRef>
              <c:f>'Droits dérivés'!$J$33:$J$43</c:f>
              <c:numCache>
                <c:formatCode>0.00%</c:formatCode>
                <c:ptCount val="11"/>
                <c:pt idx="0">
                  <c:v>9.6396712224933082E-2</c:v>
                </c:pt>
                <c:pt idx="1">
                  <c:v>0.11302366345311131</c:v>
                </c:pt>
                <c:pt idx="2">
                  <c:v>0.12055096288225123</c:v>
                </c:pt>
                <c:pt idx="3">
                  <c:v>0.20350996044247577</c:v>
                </c:pt>
                <c:pt idx="4">
                  <c:v>0.12500888267759433</c:v>
                </c:pt>
                <c:pt idx="5">
                  <c:v>0.12509036644005969</c:v>
                </c:pt>
                <c:pt idx="6">
                  <c:v>0.12814790250373073</c:v>
                </c:pt>
                <c:pt idx="7">
                  <c:v>6.9327048345453252E-2</c:v>
                </c:pt>
                <c:pt idx="8">
                  <c:v>1.3101831015941446E-2</c:v>
                </c:pt>
                <c:pt idx="9">
                  <c:v>3.2801951820356726E-3</c:v>
                </c:pt>
                <c:pt idx="10">
                  <c:v>1.320321197621811E-3</c:v>
                </c:pt>
              </c:numCache>
            </c:numRef>
          </c:val>
          <c:extLst>
            <c:ext xmlns:c16="http://schemas.microsoft.com/office/drawing/2014/chart" uri="{C3380CC4-5D6E-409C-BE32-E72D297353CC}">
              <c16:uniqueId val="{00000001-F923-4B7B-B67C-635294E1F583}"/>
            </c:ext>
          </c:extLst>
        </c:ser>
        <c:dLbls>
          <c:showLegendKey val="0"/>
          <c:showVal val="0"/>
          <c:showCatName val="0"/>
          <c:showSerName val="0"/>
          <c:showPercent val="0"/>
          <c:showBubbleSize val="0"/>
        </c:dLbls>
        <c:gapWidth val="75"/>
        <c:axId val="622610728"/>
        <c:axId val="1"/>
      </c:barChart>
      <c:lineChart>
        <c:grouping val="standard"/>
        <c:varyColors val="0"/>
        <c:ser>
          <c:idx val="0"/>
          <c:order val="2"/>
          <c:tx>
            <c:v>Ensemble des droits dérivés</c:v>
          </c:tx>
          <c:spPr>
            <a:ln>
              <a:solidFill>
                <a:schemeClr val="accent5"/>
              </a:solidFill>
            </a:ln>
          </c:spPr>
          <c:marker>
            <c:symbol val="none"/>
          </c:marker>
          <c:val>
            <c:numRef>
              <c:f>'Droits dérivés'!$L$33:$L$43</c:f>
              <c:numCache>
                <c:formatCode>0.00%</c:formatCode>
                <c:ptCount val="11"/>
                <c:pt idx="0">
                  <c:v>0.1231878228992045</c:v>
                </c:pt>
                <c:pt idx="1">
                  <c:v>0.12975636717636968</c:v>
                </c:pt>
                <c:pt idx="2">
                  <c:v>0.12374732716055341</c:v>
                </c:pt>
                <c:pt idx="3">
                  <c:v>0.21228699958779015</c:v>
                </c:pt>
                <c:pt idx="4">
                  <c:v>0.11222261190889626</c:v>
                </c:pt>
                <c:pt idx="5">
                  <c:v>0.10996064164592211</c:v>
                </c:pt>
                <c:pt idx="6">
                  <c:v>0.11066100512706109</c:v>
                </c:pt>
                <c:pt idx="7">
                  <c:v>6.0494744771316486E-2</c:v>
                </c:pt>
                <c:pt idx="8">
                  <c:v>1.2385601041643206E-2</c:v>
                </c:pt>
                <c:pt idx="9">
                  <c:v>3.0967577711209283E-3</c:v>
                </c:pt>
                <c:pt idx="10">
                  <c:v>1.1540445722902743E-3</c:v>
                </c:pt>
              </c:numCache>
            </c:numRef>
          </c:val>
          <c:smooth val="0"/>
          <c:extLst>
            <c:ext xmlns:c16="http://schemas.microsoft.com/office/drawing/2014/chart" uri="{C3380CC4-5D6E-409C-BE32-E72D297353CC}">
              <c16:uniqueId val="{00000002-F923-4B7B-B67C-635294E1F583}"/>
            </c:ext>
          </c:extLst>
        </c:ser>
        <c:dLbls>
          <c:showLegendKey val="0"/>
          <c:showVal val="0"/>
          <c:showCatName val="0"/>
          <c:showSerName val="0"/>
          <c:showPercent val="0"/>
          <c:showBubbleSize val="0"/>
        </c:dLbls>
        <c:marker val="1"/>
        <c:smooth val="0"/>
        <c:axId val="622610728"/>
        <c:axId val="1"/>
      </c:lineChart>
      <c:catAx>
        <c:axId val="622610728"/>
        <c:scaling>
          <c:orientation val="minMax"/>
        </c:scaling>
        <c:delete val="0"/>
        <c:axPos val="b"/>
        <c:numFmt formatCode="General"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fr-FR"/>
          </a:p>
        </c:txPr>
        <c:crossAx val="1"/>
        <c:crosses val="autoZero"/>
        <c:auto val="1"/>
        <c:lblAlgn val="ctr"/>
        <c:lblOffset val="100"/>
        <c:tickLblSkip val="1"/>
        <c:noMultiLvlLbl val="0"/>
      </c:catAx>
      <c:valAx>
        <c:axId val="1"/>
        <c:scaling>
          <c:orientation val="minMax"/>
          <c:max val="0.4"/>
        </c:scaling>
        <c:delete val="0"/>
        <c:axPos val="l"/>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fr-FR"/>
          </a:p>
        </c:txPr>
        <c:crossAx val="622610728"/>
        <c:crosses val="autoZero"/>
        <c:crossBetween val="between"/>
      </c:valAx>
    </c:plotArea>
    <c:legend>
      <c:legendPos val="b"/>
      <c:overlay val="0"/>
      <c:txPr>
        <a:bodyPr/>
        <a:lstStyle/>
        <a:p>
          <a:pPr>
            <a:defRPr sz="845" b="0" i="0" u="none" strike="noStrike" baseline="0">
              <a:solidFill>
                <a:srgbClr val="000000"/>
              </a:solidFill>
              <a:latin typeface="Calibri"/>
              <a:ea typeface="Calibri"/>
              <a:cs typeface="Calibri"/>
            </a:defRPr>
          </a:pPr>
          <a:endParaRPr lang="fr-FR"/>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022" l="0.70000000000000018" r="0.70000000000000018" t="0.75000000000000022" header="0.3000000000000001" footer="0.3000000000000001"/>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13</xdr:col>
      <xdr:colOff>720090</xdr:colOff>
      <xdr:row>4</xdr:row>
      <xdr:rowOff>78105</xdr:rowOff>
    </xdr:from>
    <xdr:to>
      <xdr:col>24</xdr:col>
      <xdr:colOff>546735</xdr:colOff>
      <xdr:row>21</xdr:row>
      <xdr:rowOff>102870</xdr:rowOff>
    </xdr:to>
    <xdr:graphicFrame macro="">
      <xdr:nvGraphicFramePr>
        <xdr:cNvPr id="2" name="Graphique 1">
          <a:extLst>
            <a:ext uri="{FF2B5EF4-FFF2-40B4-BE49-F238E27FC236}">
              <a16:creationId xmlns:a16="http://schemas.microsoft.com/office/drawing/2014/main" id="{8AE290A6-3651-4DFC-913D-744AE3F020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153988</xdr:colOff>
      <xdr:row>4</xdr:row>
      <xdr:rowOff>95250</xdr:rowOff>
    </xdr:from>
    <xdr:to>
      <xdr:col>11</xdr:col>
      <xdr:colOff>1066800</xdr:colOff>
      <xdr:row>23</xdr:row>
      <xdr:rowOff>123825</xdr:rowOff>
    </xdr:to>
    <xdr:graphicFrame macro="">
      <xdr:nvGraphicFramePr>
        <xdr:cNvPr id="2" name="Graphique 1">
          <a:extLst>
            <a:ext uri="{FF2B5EF4-FFF2-40B4-BE49-F238E27FC236}">
              <a16:creationId xmlns:a16="http://schemas.microsoft.com/office/drawing/2014/main" id="{87F482CA-E93D-4CFA-A605-34625BFD33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185736</xdr:colOff>
      <xdr:row>7</xdr:row>
      <xdr:rowOff>28575</xdr:rowOff>
    </xdr:from>
    <xdr:to>
      <xdr:col>12</xdr:col>
      <xdr:colOff>647699</xdr:colOff>
      <xdr:row>25</xdr:row>
      <xdr:rowOff>161925</xdr:rowOff>
    </xdr:to>
    <xdr:graphicFrame macro="">
      <xdr:nvGraphicFramePr>
        <xdr:cNvPr id="5" name="Graphique 4">
          <a:extLst>
            <a:ext uri="{FF2B5EF4-FFF2-40B4-BE49-F238E27FC236}">
              <a16:creationId xmlns:a16="http://schemas.microsoft.com/office/drawing/2014/main" id="{69BE3AE7-AAF1-46AA-AB80-D2ACCD448D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171450</xdr:colOff>
      <xdr:row>2</xdr:row>
      <xdr:rowOff>91440</xdr:rowOff>
    </xdr:from>
    <xdr:to>
      <xdr:col>13</xdr:col>
      <xdr:colOff>571500</xdr:colOff>
      <xdr:row>17</xdr:row>
      <xdr:rowOff>91440</xdr:rowOff>
    </xdr:to>
    <xdr:graphicFrame macro="">
      <xdr:nvGraphicFramePr>
        <xdr:cNvPr id="2" name="Graphique 1">
          <a:extLst>
            <a:ext uri="{FF2B5EF4-FFF2-40B4-BE49-F238E27FC236}">
              <a16:creationId xmlns:a16="http://schemas.microsoft.com/office/drawing/2014/main" id="{00C1DBAD-4B0C-42BE-AC01-0584F2216F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18</xdr:col>
      <xdr:colOff>142875</xdr:colOff>
      <xdr:row>5</xdr:row>
      <xdr:rowOff>161925</xdr:rowOff>
    </xdr:from>
    <xdr:to>
      <xdr:col>29</xdr:col>
      <xdr:colOff>76200</xdr:colOff>
      <xdr:row>21</xdr:row>
      <xdr:rowOff>57150</xdr:rowOff>
    </xdr:to>
    <xdr:graphicFrame macro="">
      <xdr:nvGraphicFramePr>
        <xdr:cNvPr id="2" name="Graphique 3">
          <a:extLst>
            <a:ext uri="{FF2B5EF4-FFF2-40B4-BE49-F238E27FC236}">
              <a16:creationId xmlns:a16="http://schemas.microsoft.com/office/drawing/2014/main" id="{91E98230-7203-4375-A151-D8B498AB03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295275</xdr:colOff>
      <xdr:row>7</xdr:row>
      <xdr:rowOff>190500</xdr:rowOff>
    </xdr:from>
    <xdr:to>
      <xdr:col>26</xdr:col>
      <xdr:colOff>693738</xdr:colOff>
      <xdr:row>8</xdr:row>
      <xdr:rowOff>316230</xdr:rowOff>
    </xdr:to>
    <xdr:sp macro="" textlink="">
      <xdr:nvSpPr>
        <xdr:cNvPr id="3" name="ZoneTexte 2">
          <a:extLst>
            <a:ext uri="{FF2B5EF4-FFF2-40B4-BE49-F238E27FC236}">
              <a16:creationId xmlns:a16="http://schemas.microsoft.com/office/drawing/2014/main" id="{5DAEF98E-D991-43B0-AA49-DF0681E06F80}"/>
            </a:ext>
          </a:extLst>
        </xdr:cNvPr>
        <xdr:cNvSpPr txBox="1"/>
      </xdr:nvSpPr>
      <xdr:spPr>
        <a:xfrm>
          <a:off x="16906875" y="1562100"/>
          <a:ext cx="2684463" cy="697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b="1">
              <a:solidFill>
                <a:schemeClr val="dk1"/>
              </a:solidFill>
              <a:effectLst/>
              <a:latin typeface="+mn-lt"/>
              <a:ea typeface="+mn-ea"/>
              <a:cs typeface="+mn-cs"/>
            </a:rPr>
            <a:t>Minimum contributif entier  678,70 €</a:t>
          </a:r>
          <a:endParaRPr lang="fr-FR" sz="1000" b="1">
            <a:effectLst/>
          </a:endParaRPr>
        </a:p>
        <a:p>
          <a:r>
            <a:rPr lang="fr-FR" sz="1000" b="1">
              <a:solidFill>
                <a:schemeClr val="dk1"/>
              </a:solidFill>
              <a:effectLst/>
              <a:latin typeface="+mn-lt"/>
              <a:ea typeface="+mn-ea"/>
              <a:cs typeface="+mn-cs"/>
            </a:rPr>
            <a:t>Minimum contributif entier majoré : 741,63 €</a:t>
          </a:r>
          <a:endParaRPr lang="fr-FR" sz="1000" b="1">
            <a:effectLst/>
          </a:endParaRPr>
        </a:p>
      </xdr:txBody>
    </xdr:sp>
    <xdr:clientData/>
  </xdr:twoCellAnchor>
  <xdr:twoCellAnchor>
    <xdr:from>
      <xdr:col>22</xdr:col>
      <xdr:colOff>361950</xdr:colOff>
      <xdr:row>7</xdr:row>
      <xdr:rowOff>552450</xdr:rowOff>
    </xdr:from>
    <xdr:to>
      <xdr:col>23</xdr:col>
      <xdr:colOff>485775</xdr:colOff>
      <xdr:row>10</xdr:row>
      <xdr:rowOff>19050</xdr:rowOff>
    </xdr:to>
    <xdr:cxnSp macro="">
      <xdr:nvCxnSpPr>
        <xdr:cNvPr id="4" name="Connecteur droit avec flèche 2">
          <a:extLst>
            <a:ext uri="{FF2B5EF4-FFF2-40B4-BE49-F238E27FC236}">
              <a16:creationId xmlns:a16="http://schemas.microsoft.com/office/drawing/2014/main" id="{2E373F7E-B5DA-4989-A199-F8B82D87DDEE}"/>
            </a:ext>
          </a:extLst>
        </xdr:cNvPr>
        <xdr:cNvCxnSpPr>
          <a:cxnSpLocks noChangeShapeType="1"/>
        </xdr:cNvCxnSpPr>
      </xdr:nvCxnSpPr>
      <xdr:spPr bwMode="auto">
        <a:xfrm flipH="1">
          <a:off x="16211550" y="1924050"/>
          <a:ext cx="885825" cy="800100"/>
        </a:xfrm>
        <a:prstGeom prst="straightConnector1">
          <a:avLst/>
        </a:prstGeom>
        <a:noFill/>
        <a:ln w="9525"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22</xdr:col>
      <xdr:colOff>19050</xdr:colOff>
      <xdr:row>7</xdr:row>
      <xdr:rowOff>352425</xdr:rowOff>
    </xdr:from>
    <xdr:to>
      <xdr:col>23</xdr:col>
      <xdr:colOff>323850</xdr:colOff>
      <xdr:row>8</xdr:row>
      <xdr:rowOff>533400</xdr:rowOff>
    </xdr:to>
    <xdr:cxnSp macro="">
      <xdr:nvCxnSpPr>
        <xdr:cNvPr id="5" name="Connecteur droit avec flèche 2">
          <a:extLst>
            <a:ext uri="{FF2B5EF4-FFF2-40B4-BE49-F238E27FC236}">
              <a16:creationId xmlns:a16="http://schemas.microsoft.com/office/drawing/2014/main" id="{DD163A75-730C-44A8-AA31-7B05605E7156}"/>
            </a:ext>
          </a:extLst>
        </xdr:cNvPr>
        <xdr:cNvCxnSpPr>
          <a:cxnSpLocks noChangeShapeType="1"/>
        </xdr:cNvCxnSpPr>
      </xdr:nvCxnSpPr>
      <xdr:spPr bwMode="auto">
        <a:xfrm flipH="1">
          <a:off x="15868650" y="1724025"/>
          <a:ext cx="1066800" cy="752475"/>
        </a:xfrm>
        <a:prstGeom prst="straightConnector1">
          <a:avLst/>
        </a:prstGeom>
        <a:noFill/>
        <a:ln w="9525"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714375</xdr:colOff>
      <xdr:row>2</xdr:row>
      <xdr:rowOff>114300</xdr:rowOff>
    </xdr:from>
    <xdr:to>
      <xdr:col>16</xdr:col>
      <xdr:colOff>647065</xdr:colOff>
      <xdr:row>18</xdr:row>
      <xdr:rowOff>57150</xdr:rowOff>
    </xdr:to>
    <xdr:graphicFrame macro="">
      <xdr:nvGraphicFramePr>
        <xdr:cNvPr id="2" name="Graphique 1">
          <a:extLst>
            <a:ext uri="{FF2B5EF4-FFF2-40B4-BE49-F238E27FC236}">
              <a16:creationId xmlns:a16="http://schemas.microsoft.com/office/drawing/2014/main" id="{BEA693DF-8BC8-4CF0-AE4F-D81030EE0F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9525</xdr:colOff>
      <xdr:row>29</xdr:row>
      <xdr:rowOff>200025</xdr:rowOff>
    </xdr:from>
    <xdr:to>
      <xdr:col>17</xdr:col>
      <xdr:colOff>68580</xdr:colOff>
      <xdr:row>49</xdr:row>
      <xdr:rowOff>177165</xdr:rowOff>
    </xdr:to>
    <xdr:graphicFrame macro="">
      <xdr:nvGraphicFramePr>
        <xdr:cNvPr id="3" name="Graphique 2">
          <a:extLst>
            <a:ext uri="{FF2B5EF4-FFF2-40B4-BE49-F238E27FC236}">
              <a16:creationId xmlns:a16="http://schemas.microsoft.com/office/drawing/2014/main" id="{C5E86EDB-0C47-439E-9B08-43009D2986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152400</xdr:colOff>
      <xdr:row>2</xdr:row>
      <xdr:rowOff>60960</xdr:rowOff>
    </xdr:from>
    <xdr:to>
      <xdr:col>24</xdr:col>
      <xdr:colOff>38100</xdr:colOff>
      <xdr:row>19</xdr:row>
      <xdr:rowOff>123825</xdr:rowOff>
    </xdr:to>
    <xdr:graphicFrame macro="">
      <xdr:nvGraphicFramePr>
        <xdr:cNvPr id="2" name="Graphique 2">
          <a:extLst>
            <a:ext uri="{FF2B5EF4-FFF2-40B4-BE49-F238E27FC236}">
              <a16:creationId xmlns:a16="http://schemas.microsoft.com/office/drawing/2014/main" id="{84938867-6860-421B-AC50-56DDACB164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0.16668</cdr:x>
      <cdr:y>0.2133</cdr:y>
    </cdr:from>
    <cdr:to>
      <cdr:x>0.38071</cdr:x>
      <cdr:y>0.26709</cdr:y>
    </cdr:to>
    <cdr:sp macro="" textlink="">
      <cdr:nvSpPr>
        <cdr:cNvPr id="3" name="ZoneTexte 2"/>
        <cdr:cNvSpPr txBox="1"/>
      </cdr:nvSpPr>
      <cdr:spPr>
        <a:xfrm xmlns:a="http://schemas.openxmlformats.org/drawingml/2006/main">
          <a:off x="1251040" y="826076"/>
          <a:ext cx="1606460" cy="208340"/>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r>
            <a:rPr lang="fr-FR" sz="1000" b="1">
              <a:effectLst/>
              <a:latin typeface="+mn-lt"/>
              <a:ea typeface="+mn-ea"/>
              <a:cs typeface="+mn-cs"/>
            </a:rPr>
            <a:t>Minimum</a:t>
          </a:r>
          <a:r>
            <a:rPr lang="fr-FR" sz="1000" b="1" baseline="0">
              <a:effectLst/>
              <a:latin typeface="+mn-lt"/>
              <a:ea typeface="+mn-ea"/>
              <a:cs typeface="+mn-cs"/>
            </a:rPr>
            <a:t> PR  : 308,44 € </a:t>
          </a:r>
          <a:endParaRPr lang="fr-FR" sz="1000" b="1">
            <a:effectLst/>
          </a:endParaRPr>
        </a:p>
      </cdr:txBody>
    </cdr:sp>
  </cdr:relSizeAnchor>
  <cdr:relSizeAnchor xmlns:cdr="http://schemas.openxmlformats.org/drawingml/2006/chartDrawing">
    <cdr:from>
      <cdr:x>0.25995</cdr:x>
      <cdr:y>0.2956</cdr:y>
    </cdr:from>
    <cdr:to>
      <cdr:x>0.25995</cdr:x>
      <cdr:y>0.34762</cdr:y>
    </cdr:to>
    <cdr:cxnSp macro="">
      <cdr:nvCxnSpPr>
        <cdr:cNvPr id="5" name="Connecteur droit avec flèche 4">
          <a:extLst xmlns:a="http://schemas.openxmlformats.org/drawingml/2006/main">
            <a:ext uri="{FF2B5EF4-FFF2-40B4-BE49-F238E27FC236}">
              <a16:creationId xmlns:a16="http://schemas.microsoft.com/office/drawing/2014/main" id="{38FBBD5F-66CD-4093-8E56-A6A61A1B42A7}"/>
            </a:ext>
          </a:extLst>
        </cdr:cNvPr>
        <cdr:cNvCxnSpPr/>
      </cdr:nvCxnSpPr>
      <cdr:spPr bwMode="auto">
        <a:xfrm xmlns:a="http://schemas.openxmlformats.org/drawingml/2006/main">
          <a:off x="1951101" y="1175794"/>
          <a:ext cx="0" cy="206917"/>
        </a:xfrm>
        <a:prstGeom xmlns:a="http://schemas.openxmlformats.org/drawingml/2006/main" prst="straightConnector1">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arrow"/>
        </a:ln>
        <a:effectLst xmlns:a="http://schemas.openxmlformats.org/drawingml/2006/main"/>
      </cdr:spPr>
    </cdr:cxn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ntant base y compris ME"/>
    </sheetNames>
    <sheetDataSet>
      <sheetData sheetId="0" refreshError="1"/>
    </sheetDataSet>
  </externalBook>
</externalLink>
</file>

<file path=xl/theme/theme1.xml><?xml version="1.0" encoding="utf-8"?>
<a:theme xmlns:a="http://schemas.openxmlformats.org/drawingml/2006/main" name="Thème Office">
  <a:themeElements>
    <a:clrScheme name="Charte 2">
      <a:dk1>
        <a:sysClr val="windowText" lastClr="000000"/>
      </a:dk1>
      <a:lt1>
        <a:sysClr val="window" lastClr="FFFFFF"/>
      </a:lt1>
      <a:dk2>
        <a:srgbClr val="F9AF05"/>
      </a:dk2>
      <a:lt2>
        <a:srgbClr val="0056A4"/>
      </a:lt2>
      <a:accent1>
        <a:srgbClr val="F39B9B"/>
      </a:accent1>
      <a:accent2>
        <a:srgbClr val="EF7D00"/>
      </a:accent2>
      <a:accent3>
        <a:srgbClr val="8B2822"/>
      </a:accent3>
      <a:accent4>
        <a:srgbClr val="5A9CB3"/>
      </a:accent4>
      <a:accent5>
        <a:srgbClr val="62B59F"/>
      </a:accent5>
      <a:accent6>
        <a:srgbClr val="393A70"/>
      </a:accent6>
      <a:hlink>
        <a:srgbClr val="00A388"/>
      </a:hlink>
      <a:folHlink>
        <a:srgbClr val="004C4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s://legislation.lassuranceretraite.fr/" TargetMode="External"/><Relationship Id="rId2" Type="http://schemas.openxmlformats.org/officeDocument/2006/relationships/hyperlink" Target="https://www.insee.fr/fr/statistiques/serie/001768580" TargetMode="External"/><Relationship Id="rId1" Type="http://schemas.openxmlformats.org/officeDocument/2006/relationships/hyperlink" Target="https://www.insee.fr/fr/statistiques/serie/001761313" TargetMode="External"/><Relationship Id="rId5" Type="http://schemas.openxmlformats.org/officeDocument/2006/relationships/drawing" Target="../drawings/drawing4.xm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7DD32-724C-43B6-AEC0-D4D33A480368}">
  <dimension ref="A1:I18"/>
  <sheetViews>
    <sheetView showGridLines="0" tabSelected="1" workbookViewId="0">
      <selection activeCell="G18" sqref="G18"/>
    </sheetView>
  </sheetViews>
  <sheetFormatPr baseColWidth="10" defaultColWidth="11.5703125" defaultRowHeight="15" x14ac:dyDescent="0.25"/>
  <cols>
    <col min="1" max="1" width="51.28515625" style="1" customWidth="1"/>
    <col min="2" max="4" width="11.28515625" style="1" customWidth="1"/>
    <col min="5" max="5" width="12" style="1" customWidth="1"/>
    <col min="6" max="16384" width="11.5703125" style="1"/>
  </cols>
  <sheetData>
    <row r="1" spans="1:9" ht="36" customHeight="1" x14ac:dyDescent="0.25">
      <c r="A1" s="452" t="s">
        <v>175</v>
      </c>
      <c r="B1" s="452"/>
      <c r="C1" s="452"/>
      <c r="D1" s="452"/>
      <c r="E1" s="452"/>
    </row>
    <row r="2" spans="1:9" ht="45" x14ac:dyDescent="0.25">
      <c r="A2"/>
      <c r="B2" s="175" t="s">
        <v>0</v>
      </c>
      <c r="C2" s="176" t="s">
        <v>1</v>
      </c>
      <c r="D2" s="177" t="s">
        <v>2</v>
      </c>
      <c r="E2" s="178" t="s">
        <v>65</v>
      </c>
    </row>
    <row r="3" spans="1:9" x14ac:dyDescent="0.25">
      <c r="A3" s="179" t="s">
        <v>153</v>
      </c>
      <c r="B3" s="2"/>
      <c r="C3"/>
      <c r="D3" s="3"/>
      <c r="E3" s="64"/>
    </row>
    <row r="4" spans="1:9" ht="24" customHeight="1" x14ac:dyDescent="0.25">
      <c r="A4" s="182" t="s">
        <v>3</v>
      </c>
      <c r="B4" s="189">
        <v>925.01949397416195</v>
      </c>
      <c r="C4" s="190">
        <v>763.84474517487604</v>
      </c>
      <c r="D4" s="191">
        <v>837.90272348612405</v>
      </c>
      <c r="E4" s="192">
        <f>C4/B4-1</f>
        <v>-0.174239299657168</v>
      </c>
      <c r="H4" s="65"/>
      <c r="I4" s="65"/>
    </row>
    <row r="5" spans="1:9" ht="15.75" customHeight="1" x14ac:dyDescent="0.25">
      <c r="A5" s="186" t="s">
        <v>4</v>
      </c>
      <c r="B5" s="4"/>
      <c r="C5" s="5"/>
      <c r="D5" s="6"/>
      <c r="E5" s="66"/>
    </row>
    <row r="6" spans="1:9" x14ac:dyDescent="0.25">
      <c r="A6" s="184" t="s">
        <v>5</v>
      </c>
      <c r="B6" s="193">
        <v>935.53470796126896</v>
      </c>
      <c r="C6" s="194">
        <v>759.34161156454695</v>
      </c>
      <c r="D6" s="195">
        <v>842.79804524339295</v>
      </c>
      <c r="E6" s="196">
        <f t="shared" ref="E6:E14" si="0">C6/B6-1</f>
        <v>-0.18833410978485732</v>
      </c>
    </row>
    <row r="7" spans="1:9" x14ac:dyDescent="0.25">
      <c r="A7" s="184" t="s">
        <v>6</v>
      </c>
      <c r="B7" s="156">
        <v>995.81405346695476</v>
      </c>
      <c r="C7" s="157">
        <v>926.81599673987694</v>
      </c>
      <c r="D7" s="6">
        <v>955.99292438924067</v>
      </c>
      <c r="E7" s="67">
        <f t="shared" si="0"/>
        <v>-6.9288092979667426E-2</v>
      </c>
    </row>
    <row r="8" spans="1:9" x14ac:dyDescent="0.25">
      <c r="A8" s="184" t="s">
        <v>7</v>
      </c>
      <c r="B8" s="193">
        <v>714.87650698097798</v>
      </c>
      <c r="C8" s="194">
        <v>695.63343610881998</v>
      </c>
      <c r="D8" s="195">
        <v>702.23917549278406</v>
      </c>
      <c r="E8" s="196">
        <f t="shared" si="0"/>
        <v>-2.6918035051150535E-2</v>
      </c>
    </row>
    <row r="9" spans="1:9" ht="35.25" customHeight="1" x14ac:dyDescent="0.25">
      <c r="A9" s="187" t="s">
        <v>8</v>
      </c>
      <c r="B9" s="171">
        <v>1294.53627690851</v>
      </c>
      <c r="C9" s="172">
        <v>1127.51725288896</v>
      </c>
      <c r="D9" s="173">
        <v>1214.8476850163299</v>
      </c>
      <c r="E9" s="174">
        <f t="shared" si="0"/>
        <v>-0.12901841918127555</v>
      </c>
    </row>
    <row r="10" spans="1:9" s="7" customFormat="1" ht="27" customHeight="1" x14ac:dyDescent="0.25">
      <c r="A10" s="188" t="s">
        <v>9</v>
      </c>
      <c r="B10" s="197">
        <v>920.486683430938</v>
      </c>
      <c r="C10" s="198">
        <v>696.48426007720695</v>
      </c>
      <c r="D10" s="199">
        <v>813.26171127884402</v>
      </c>
      <c r="E10" s="200">
        <f t="shared" si="0"/>
        <v>-0.2433521607491429</v>
      </c>
    </row>
    <row r="11" spans="1:9" x14ac:dyDescent="0.25">
      <c r="A11" s="180" t="s">
        <v>152</v>
      </c>
      <c r="B11" s="153"/>
      <c r="C11" s="154"/>
      <c r="D11" s="155"/>
      <c r="E11" s="67"/>
    </row>
    <row r="12" spans="1:9" ht="30" x14ac:dyDescent="0.25">
      <c r="A12" s="183" t="s">
        <v>99</v>
      </c>
      <c r="B12" s="201">
        <v>958.16040081801498</v>
      </c>
      <c r="C12" s="202">
        <v>806.06053663692899</v>
      </c>
      <c r="D12" s="203">
        <v>818.61098763761902</v>
      </c>
      <c r="E12" s="204">
        <f t="shared" ref="E12" si="1">C12/B12-1</f>
        <v>-0.15874154687590203</v>
      </c>
    </row>
    <row r="13" spans="1:9" ht="18.75" customHeight="1" x14ac:dyDescent="0.25">
      <c r="A13" s="184" t="s">
        <v>18</v>
      </c>
      <c r="B13" s="158">
        <v>222.746391656188</v>
      </c>
      <c r="C13" s="159">
        <v>316.30121485115302</v>
      </c>
      <c r="D13" s="99">
        <v>312.07283991921798</v>
      </c>
      <c r="E13" s="100">
        <f t="shared" si="0"/>
        <v>0.4200060099710532</v>
      </c>
    </row>
    <row r="14" spans="1:9" ht="19.5" customHeight="1" x14ac:dyDescent="0.25">
      <c r="A14" s="185" t="s">
        <v>100</v>
      </c>
      <c r="B14" s="205">
        <v>1072.33</v>
      </c>
      <c r="C14" s="206">
        <v>973.99</v>
      </c>
      <c r="D14" s="207">
        <v>983.29</v>
      </c>
      <c r="E14" s="208">
        <f t="shared" si="0"/>
        <v>-9.1706843975268737E-2</v>
      </c>
    </row>
    <row r="15" spans="1:9" s="7" customFormat="1" ht="18.75" customHeight="1" x14ac:dyDescent="0.25">
      <c r="A15" s="181" t="s">
        <v>101</v>
      </c>
      <c r="B15" s="209">
        <v>921.77988600157698</v>
      </c>
      <c r="C15" s="210">
        <v>729.458233218175</v>
      </c>
      <c r="D15" s="211">
        <v>814.24273818562006</v>
      </c>
      <c r="E15" s="212">
        <f>C15/B15-1</f>
        <v>-0.20864162443122891</v>
      </c>
    </row>
    <row r="16" spans="1:9" x14ac:dyDescent="0.25">
      <c r="A16" s="82" t="s">
        <v>73</v>
      </c>
      <c r="B16" s="81"/>
      <c r="C16" s="81"/>
      <c r="D16" s="81"/>
      <c r="E16" s="81"/>
    </row>
    <row r="17" spans="1:5" x14ac:dyDescent="0.25">
      <c r="A17" s="450" t="s">
        <v>74</v>
      </c>
      <c r="B17" s="450"/>
      <c r="C17" s="450"/>
      <c r="D17" s="450"/>
      <c r="E17" s="450"/>
    </row>
    <row r="18" spans="1:5" ht="28.5" customHeight="1" x14ac:dyDescent="0.25">
      <c r="A18" s="451" t="s">
        <v>75</v>
      </c>
      <c r="B18" s="451"/>
      <c r="C18" s="451"/>
      <c r="D18" s="451"/>
      <c r="E18" s="451"/>
    </row>
  </sheetData>
  <mergeCells count="3">
    <mergeCell ref="A17:E17"/>
    <mergeCell ref="A18:E18"/>
    <mergeCell ref="A1:E1"/>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1F12C-C265-4395-9782-EAC4CFDA5120}">
  <dimension ref="A1:K7"/>
  <sheetViews>
    <sheetView showGridLines="0" workbookViewId="0">
      <selection activeCell="I4" sqref="I4"/>
    </sheetView>
  </sheetViews>
  <sheetFormatPr baseColWidth="10" defaultColWidth="11.42578125" defaultRowHeight="15" x14ac:dyDescent="0.25"/>
  <cols>
    <col min="1" max="1" width="32.5703125" style="1" customWidth="1"/>
    <col min="2" max="8" width="11.42578125" style="1"/>
    <col min="9" max="9" width="13" style="1" bestFit="1" customWidth="1"/>
    <col min="10" max="10" width="12.85546875" style="1" bestFit="1" customWidth="1"/>
    <col min="11" max="11" width="13.85546875" style="1" bestFit="1" customWidth="1"/>
    <col min="12" max="16384" width="11.42578125" style="1"/>
  </cols>
  <sheetData>
    <row r="1" spans="1:11" ht="33.75" customHeight="1" x14ac:dyDescent="0.25">
      <c r="A1" s="517" t="s">
        <v>172</v>
      </c>
      <c r="B1" s="517"/>
      <c r="C1" s="517"/>
      <c r="D1" s="517"/>
      <c r="E1" s="517"/>
      <c r="F1" s="517"/>
      <c r="G1" s="517"/>
    </row>
    <row r="2" spans="1:11" x14ac:dyDescent="0.25">
      <c r="B2" s="518" t="s">
        <v>0</v>
      </c>
      <c r="C2" s="519"/>
      <c r="D2" s="518" t="s">
        <v>1</v>
      </c>
      <c r="E2" s="520"/>
      <c r="F2" s="518" t="s">
        <v>2</v>
      </c>
      <c r="G2" s="520"/>
    </row>
    <row r="3" spans="1:11" ht="30" x14ac:dyDescent="0.25">
      <c r="B3" s="414">
        <v>2023</v>
      </c>
      <c r="C3" s="415" t="s">
        <v>173</v>
      </c>
      <c r="D3" s="414">
        <v>2023</v>
      </c>
      <c r="E3" s="415" t="s">
        <v>173</v>
      </c>
      <c r="F3" s="414">
        <v>2023</v>
      </c>
      <c r="G3" s="416" t="s">
        <v>173</v>
      </c>
      <c r="I3" s="521" t="s">
        <v>174</v>
      </c>
      <c r="J3" s="521"/>
      <c r="K3" s="521"/>
    </row>
    <row r="4" spans="1:11" ht="30" customHeight="1" x14ac:dyDescent="0.25">
      <c r="A4" s="412" t="s">
        <v>56</v>
      </c>
      <c r="B4" s="46">
        <v>1275202</v>
      </c>
      <c r="C4" s="47">
        <f>B4/'Evolution MICO'!C26-1</f>
        <v>-5.0222957427681236E-2</v>
      </c>
      <c r="D4" s="46">
        <v>3411220</v>
      </c>
      <c r="E4" s="44">
        <f>D4/'Evolution MICO'!D26-1</f>
        <v>-2.4375594889442076E-2</v>
      </c>
      <c r="F4" s="45">
        <f>B4+D4</f>
        <v>4686422</v>
      </c>
      <c r="G4" s="44">
        <f>F4/'Evolution MICO'!E26-1</f>
        <v>-3.1547105741771997E-2</v>
      </c>
      <c r="I4" s="76" t="s">
        <v>0</v>
      </c>
      <c r="J4" s="76" t="s">
        <v>1</v>
      </c>
      <c r="K4" s="76" t="s">
        <v>2</v>
      </c>
    </row>
    <row r="5" spans="1:11" ht="30" customHeight="1" x14ac:dyDescent="0.25">
      <c r="A5" s="413" t="s">
        <v>55</v>
      </c>
      <c r="B5" s="417">
        <f>B4/I5</f>
        <v>0.19053517409466797</v>
      </c>
      <c r="C5" s="418"/>
      <c r="D5" s="417">
        <f>D4/J5</f>
        <v>0.4332993804002534</v>
      </c>
      <c r="E5" s="419"/>
      <c r="F5" s="420">
        <f>F4/K5</f>
        <v>0.32175029029410174</v>
      </c>
      <c r="G5" s="419"/>
      <c r="I5" s="77">
        <v>6692738</v>
      </c>
      <c r="J5" s="77">
        <v>7872663</v>
      </c>
      <c r="K5" s="77">
        <f>SUM(I5:J5)</f>
        <v>14565401</v>
      </c>
    </row>
    <row r="6" spans="1:11" x14ac:dyDescent="0.25">
      <c r="A6" s="96" t="s">
        <v>73</v>
      </c>
    </row>
    <row r="7" spans="1:11" x14ac:dyDescent="0.25">
      <c r="A7" s="101" t="s">
        <v>102</v>
      </c>
    </row>
  </sheetData>
  <mergeCells count="5">
    <mergeCell ref="A1:G1"/>
    <mergeCell ref="B2:C2"/>
    <mergeCell ref="D2:E2"/>
    <mergeCell ref="F2:G2"/>
    <mergeCell ref="I3:K3"/>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989D1-36E4-40AB-A7B3-039A72195BC3}">
  <dimension ref="B1:Q55"/>
  <sheetViews>
    <sheetView showGridLines="0" topLeftCell="B1" workbookViewId="0">
      <selection activeCell="I1" sqref="I1:I1048576"/>
    </sheetView>
  </sheetViews>
  <sheetFormatPr baseColWidth="10" defaultRowHeight="15" x14ac:dyDescent="0.25"/>
  <cols>
    <col min="1" max="1" width="5.140625" customWidth="1"/>
    <col min="2" max="2" width="15.5703125" customWidth="1"/>
    <col min="3" max="5" width="12.85546875" bestFit="1" customWidth="1"/>
    <col min="6" max="6" width="14.7109375" customWidth="1"/>
    <col min="7" max="7" width="16.7109375" customWidth="1"/>
    <col min="8" max="8" width="15.7109375" customWidth="1"/>
  </cols>
  <sheetData>
    <row r="1" spans="2:17" s="53" customFormat="1" ht="41.25" customHeight="1" x14ac:dyDescent="0.25">
      <c r="B1" s="522" t="s">
        <v>89</v>
      </c>
      <c r="C1" s="522"/>
      <c r="D1" s="522"/>
      <c r="E1" s="522"/>
      <c r="F1" s="522"/>
      <c r="G1" s="522"/>
      <c r="H1" s="522"/>
    </row>
    <row r="2" spans="2:17" ht="33.75" customHeight="1" x14ac:dyDescent="0.25">
      <c r="B2" s="525" t="s">
        <v>66</v>
      </c>
      <c r="C2" s="527" t="s">
        <v>71</v>
      </c>
      <c r="D2" s="528"/>
      <c r="E2" s="529"/>
      <c r="F2" s="530" t="s">
        <v>70</v>
      </c>
      <c r="G2" s="531" t="s">
        <v>67</v>
      </c>
      <c r="H2" s="532" t="s">
        <v>68</v>
      </c>
      <c r="K2" s="523" t="s">
        <v>159</v>
      </c>
      <c r="L2" s="523"/>
      <c r="M2" s="523"/>
      <c r="N2" s="523"/>
      <c r="O2" s="523"/>
      <c r="P2" s="523"/>
      <c r="Q2" s="523"/>
    </row>
    <row r="3" spans="2:17" ht="59.25" customHeight="1" x14ac:dyDescent="0.25">
      <c r="B3" s="526"/>
      <c r="C3" s="421" t="s">
        <v>0</v>
      </c>
      <c r="D3" s="421" t="s">
        <v>1</v>
      </c>
      <c r="E3" s="421" t="s">
        <v>2</v>
      </c>
      <c r="F3" s="530"/>
      <c r="G3" s="531"/>
      <c r="H3" s="533"/>
    </row>
    <row r="4" spans="2:17" ht="15" customHeight="1" x14ac:dyDescent="0.25">
      <c r="B4" s="422">
        <v>2001</v>
      </c>
      <c r="C4" s="434" t="s">
        <v>14</v>
      </c>
      <c r="D4" s="434" t="s">
        <v>14</v>
      </c>
      <c r="E4" s="435">
        <v>3125197</v>
      </c>
      <c r="F4" s="436">
        <v>9252720</v>
      </c>
      <c r="G4" s="437">
        <f t="shared" ref="G4:G6" si="0">E4/F4</f>
        <v>0.33775981549209316</v>
      </c>
      <c r="H4" s="438"/>
    </row>
    <row r="5" spans="2:17" ht="15" customHeight="1" x14ac:dyDescent="0.25">
      <c r="B5" s="423">
        <v>2002</v>
      </c>
      <c r="C5" s="439" t="s">
        <v>14</v>
      </c>
      <c r="D5" s="439" t="s">
        <v>14</v>
      </c>
      <c r="E5" s="440">
        <v>3254076</v>
      </c>
      <c r="F5" s="436">
        <v>9424938</v>
      </c>
      <c r="G5" s="437">
        <f t="shared" si="0"/>
        <v>0.34526232427205356</v>
      </c>
      <c r="H5" s="441">
        <f>E5/E4-1</f>
        <v>4.1238680313593123E-2</v>
      </c>
    </row>
    <row r="6" spans="2:17" x14ac:dyDescent="0.25">
      <c r="B6" s="423">
        <v>2003</v>
      </c>
      <c r="C6" s="426">
        <v>1020611</v>
      </c>
      <c r="D6" s="426">
        <v>2386804</v>
      </c>
      <c r="E6" s="426">
        <f t="shared" ref="E6" si="1">SUM(C6:D6)</f>
        <v>3407415</v>
      </c>
      <c r="F6" s="426">
        <v>9588050</v>
      </c>
      <c r="G6" s="427">
        <f t="shared" si="0"/>
        <v>0.35538143835294977</v>
      </c>
      <c r="H6" s="428">
        <f t="shared" ref="H6" si="2">E6/E5-1</f>
        <v>4.712213236568541E-2</v>
      </c>
    </row>
    <row r="7" spans="2:17" x14ac:dyDescent="0.25">
      <c r="B7" s="423">
        <v>2004</v>
      </c>
      <c r="C7" s="436">
        <v>1068887</v>
      </c>
      <c r="D7" s="436">
        <v>2506374</v>
      </c>
      <c r="E7" s="436">
        <f>SUM(C7:D7)</f>
        <v>3575261</v>
      </c>
      <c r="F7" s="436">
        <v>9916644</v>
      </c>
      <c r="G7" s="437">
        <f>E7/F7</f>
        <v>0.36053134508004925</v>
      </c>
      <c r="H7" s="441">
        <f>E7/E6-1</f>
        <v>4.9259042411916365E-2</v>
      </c>
    </row>
    <row r="8" spans="2:17" x14ac:dyDescent="0.25">
      <c r="B8" s="423">
        <v>2005</v>
      </c>
      <c r="C8" s="426">
        <v>1117173</v>
      </c>
      <c r="D8" s="426">
        <v>2623759</v>
      </c>
      <c r="E8" s="426">
        <f t="shared" ref="E8:E22" si="3">SUM(C8:D8)</f>
        <v>3740932</v>
      </c>
      <c r="F8" s="426">
        <v>10206851</v>
      </c>
      <c r="G8" s="427">
        <f t="shared" ref="G8:G22" si="4">E8/F8</f>
        <v>0.36651186541275071</v>
      </c>
      <c r="H8" s="428">
        <f t="shared" ref="H8:H21" si="5">E8/E7-1</f>
        <v>4.6338155452147367E-2</v>
      </c>
      <c r="I8" s="95"/>
    </row>
    <row r="9" spans="2:17" x14ac:dyDescent="0.25">
      <c r="B9" s="423">
        <v>2006</v>
      </c>
      <c r="C9" s="436">
        <v>1179718</v>
      </c>
      <c r="D9" s="436">
        <v>2760301</v>
      </c>
      <c r="E9" s="436">
        <f t="shared" si="3"/>
        <v>3940019</v>
      </c>
      <c r="F9" s="436">
        <v>10575899</v>
      </c>
      <c r="G9" s="437">
        <f t="shared" si="4"/>
        <v>0.37254695794655374</v>
      </c>
      <c r="H9" s="441">
        <f t="shared" si="5"/>
        <v>5.3218556231441783E-2</v>
      </c>
      <c r="I9" s="95"/>
    </row>
    <row r="10" spans="2:17" x14ac:dyDescent="0.25">
      <c r="B10" s="423">
        <v>2007</v>
      </c>
      <c r="C10" s="426">
        <v>1243457</v>
      </c>
      <c r="D10" s="426">
        <v>2908210</v>
      </c>
      <c r="E10" s="426">
        <f t="shared" si="3"/>
        <v>4151667</v>
      </c>
      <c r="F10" s="426">
        <v>10973791</v>
      </c>
      <c r="G10" s="427">
        <f t="shared" si="4"/>
        <v>0.37832568526227628</v>
      </c>
      <c r="H10" s="428">
        <f t="shared" si="5"/>
        <v>5.3717507453644231E-2</v>
      </c>
      <c r="I10" s="95"/>
    </row>
    <row r="11" spans="2:17" x14ac:dyDescent="0.25">
      <c r="B11" s="423">
        <v>2008</v>
      </c>
      <c r="C11" s="436">
        <v>1309926</v>
      </c>
      <c r="D11" s="436">
        <v>3059770</v>
      </c>
      <c r="E11" s="436">
        <f t="shared" si="3"/>
        <v>4369696</v>
      </c>
      <c r="F11" s="436">
        <v>11361963</v>
      </c>
      <c r="G11" s="437">
        <f t="shared" si="4"/>
        <v>0.38458988116754123</v>
      </c>
      <c r="H11" s="441">
        <f t="shared" si="5"/>
        <v>5.2516013447128529E-2</v>
      </c>
      <c r="I11" s="95"/>
    </row>
    <row r="12" spans="2:17" x14ac:dyDescent="0.25">
      <c r="B12" s="423">
        <v>2009</v>
      </c>
      <c r="C12" s="426">
        <v>1363448</v>
      </c>
      <c r="D12" s="426">
        <v>3201815</v>
      </c>
      <c r="E12" s="426">
        <f t="shared" si="3"/>
        <v>4565263</v>
      </c>
      <c r="F12" s="426">
        <v>11676174</v>
      </c>
      <c r="G12" s="427">
        <f t="shared" si="4"/>
        <v>0.39098963410445919</v>
      </c>
      <c r="H12" s="428">
        <f t="shared" si="5"/>
        <v>4.4755287324335535E-2</v>
      </c>
      <c r="I12" s="95"/>
    </row>
    <row r="13" spans="2:17" x14ac:dyDescent="0.25">
      <c r="B13" s="423">
        <v>2010</v>
      </c>
      <c r="C13" s="436">
        <v>1414090</v>
      </c>
      <c r="D13" s="436">
        <v>3335603</v>
      </c>
      <c r="E13" s="436">
        <f t="shared" si="3"/>
        <v>4749693</v>
      </c>
      <c r="F13" s="436">
        <v>12014303</v>
      </c>
      <c r="G13" s="437">
        <f t="shared" si="4"/>
        <v>0.39533654178690181</v>
      </c>
      <c r="H13" s="441">
        <f t="shared" si="5"/>
        <v>4.0398548780212762E-2</v>
      </c>
      <c r="I13" s="95"/>
    </row>
    <row r="14" spans="2:17" x14ac:dyDescent="0.25">
      <c r="B14" s="423">
        <v>2011</v>
      </c>
      <c r="C14" s="426">
        <v>1450876</v>
      </c>
      <c r="D14" s="426">
        <v>3447112</v>
      </c>
      <c r="E14" s="426">
        <f t="shared" si="3"/>
        <v>4897988</v>
      </c>
      <c r="F14" s="426">
        <v>12237792</v>
      </c>
      <c r="G14" s="427">
        <f t="shared" si="4"/>
        <v>0.40023461748655315</v>
      </c>
      <c r="H14" s="428">
        <f t="shared" si="5"/>
        <v>3.1222017928316692E-2</v>
      </c>
      <c r="I14" s="95"/>
    </row>
    <row r="15" spans="2:17" x14ac:dyDescent="0.25">
      <c r="B15" s="423">
        <v>2012</v>
      </c>
      <c r="C15" s="436">
        <v>1421715</v>
      </c>
      <c r="D15" s="436">
        <v>3455910</v>
      </c>
      <c r="E15" s="436">
        <f t="shared" si="3"/>
        <v>4877625</v>
      </c>
      <c r="F15" s="436">
        <v>12377039</v>
      </c>
      <c r="G15" s="437">
        <f t="shared" si="4"/>
        <v>0.39408658242088435</v>
      </c>
      <c r="H15" s="441">
        <f t="shared" si="5"/>
        <v>-4.1574213738375665E-3</v>
      </c>
      <c r="I15" s="95"/>
    </row>
    <row r="16" spans="2:17" x14ac:dyDescent="0.25">
      <c r="B16" s="423">
        <v>2013</v>
      </c>
      <c r="C16" s="426">
        <v>1403686</v>
      </c>
      <c r="D16" s="426">
        <v>3494945</v>
      </c>
      <c r="E16" s="426">
        <f t="shared" si="3"/>
        <v>4898631</v>
      </c>
      <c r="F16" s="426">
        <v>12653193</v>
      </c>
      <c r="G16" s="427">
        <f t="shared" si="4"/>
        <v>0.38714583741827063</v>
      </c>
      <c r="H16" s="428">
        <f t="shared" si="5"/>
        <v>4.3066041362342933E-3</v>
      </c>
      <c r="I16" s="95"/>
    </row>
    <row r="17" spans="2:17" x14ac:dyDescent="0.25">
      <c r="B17" s="423">
        <v>2014</v>
      </c>
      <c r="C17" s="436">
        <v>1380888</v>
      </c>
      <c r="D17" s="436">
        <v>3519871</v>
      </c>
      <c r="E17" s="436">
        <f t="shared" si="3"/>
        <v>4900759</v>
      </c>
      <c r="F17" s="436">
        <v>12860524</v>
      </c>
      <c r="G17" s="437">
        <f t="shared" si="4"/>
        <v>0.3810699315206752</v>
      </c>
      <c r="H17" s="441">
        <f t="shared" si="5"/>
        <v>4.3440708230524372E-4</v>
      </c>
      <c r="I17" s="95"/>
    </row>
    <row r="18" spans="2:17" x14ac:dyDescent="0.25">
      <c r="B18" s="423">
        <v>2015</v>
      </c>
      <c r="C18" s="426">
        <v>1362532</v>
      </c>
      <c r="D18" s="426">
        <v>3536964</v>
      </c>
      <c r="E18" s="429">
        <f t="shared" si="3"/>
        <v>4899496</v>
      </c>
      <c r="F18" s="426">
        <v>13040190</v>
      </c>
      <c r="G18" s="427">
        <f t="shared" si="4"/>
        <v>0.37572274637102682</v>
      </c>
      <c r="H18" s="428">
        <f>E18/E17-1</f>
        <v>-2.5771518248496328E-4</v>
      </c>
      <c r="I18" s="95"/>
    </row>
    <row r="19" spans="2:17" x14ac:dyDescent="0.25">
      <c r="B19" s="423">
        <v>2016</v>
      </c>
      <c r="C19" s="436">
        <v>1340430</v>
      </c>
      <c r="D19" s="436">
        <v>3532432</v>
      </c>
      <c r="E19" s="436">
        <f t="shared" si="3"/>
        <v>4872862</v>
      </c>
      <c r="F19" s="436">
        <v>13223004</v>
      </c>
      <c r="G19" s="437">
        <f t="shared" si="4"/>
        <v>0.36851399273569002</v>
      </c>
      <c r="H19" s="441">
        <f t="shared" si="5"/>
        <v>-5.4360693426426243E-3</v>
      </c>
      <c r="I19" s="95"/>
    </row>
    <row r="20" spans="2:17" x14ac:dyDescent="0.25">
      <c r="B20" s="423">
        <v>2017</v>
      </c>
      <c r="C20" s="426">
        <v>1306549</v>
      </c>
      <c r="D20" s="426">
        <v>3518173</v>
      </c>
      <c r="E20" s="426">
        <f t="shared" si="3"/>
        <v>4824722</v>
      </c>
      <c r="F20" s="426">
        <v>13379101</v>
      </c>
      <c r="G20" s="427">
        <f t="shared" si="4"/>
        <v>0.36061630747835749</v>
      </c>
      <c r="H20" s="428">
        <f t="shared" si="5"/>
        <v>-9.8792044593095651E-3</v>
      </c>
      <c r="I20" s="95"/>
      <c r="K20" s="524" t="s">
        <v>106</v>
      </c>
      <c r="L20" s="524"/>
      <c r="M20" s="524"/>
      <c r="N20" s="524"/>
      <c r="O20" s="524"/>
      <c r="P20" s="524"/>
      <c r="Q20" s="524"/>
    </row>
    <row r="21" spans="2:17" ht="15" customHeight="1" x14ac:dyDescent="0.25">
      <c r="B21" s="423">
        <v>2018</v>
      </c>
      <c r="C21" s="436">
        <v>1284762</v>
      </c>
      <c r="D21" s="436">
        <v>3509333</v>
      </c>
      <c r="E21" s="436">
        <f t="shared" si="3"/>
        <v>4794095</v>
      </c>
      <c r="F21" s="436">
        <v>13588701</v>
      </c>
      <c r="G21" s="437">
        <f t="shared" si="4"/>
        <v>0.3528000947257578</v>
      </c>
      <c r="H21" s="441">
        <f t="shared" si="5"/>
        <v>-6.3479305128876229E-3</v>
      </c>
      <c r="I21" s="95"/>
      <c r="K21" s="451" t="s">
        <v>103</v>
      </c>
      <c r="L21" s="451"/>
      <c r="M21" s="451"/>
      <c r="N21" s="451"/>
      <c r="O21" s="451"/>
      <c r="P21" s="451"/>
      <c r="Q21" s="451"/>
    </row>
    <row r="22" spans="2:17" x14ac:dyDescent="0.25">
      <c r="B22" s="423" t="s">
        <v>69</v>
      </c>
      <c r="C22" s="426">
        <v>1266578</v>
      </c>
      <c r="D22" s="426">
        <v>3495289</v>
      </c>
      <c r="E22" s="426">
        <f t="shared" si="3"/>
        <v>4761867</v>
      </c>
      <c r="F22" s="426">
        <v>13774073</v>
      </c>
      <c r="G22" s="427">
        <f t="shared" si="4"/>
        <v>0.34571233940752311</v>
      </c>
      <c r="H22" s="428">
        <f>E22/E21-1</f>
        <v>-6.722436664271414E-3</v>
      </c>
      <c r="I22" s="95"/>
      <c r="K22" s="451"/>
      <c r="L22" s="451"/>
      <c r="M22" s="451"/>
      <c r="N22" s="451"/>
      <c r="O22" s="451"/>
      <c r="P22" s="451"/>
      <c r="Q22" s="451"/>
    </row>
    <row r="23" spans="2:17" ht="10.5" customHeight="1" x14ac:dyDescent="0.25">
      <c r="B23" s="424"/>
      <c r="C23" s="442"/>
      <c r="D23" s="442"/>
      <c r="E23" s="442"/>
      <c r="F23" s="436"/>
      <c r="G23" s="442"/>
      <c r="H23" s="442"/>
      <c r="I23" s="95"/>
      <c r="K23" s="451" t="s">
        <v>84</v>
      </c>
      <c r="L23" s="451"/>
      <c r="M23" s="451"/>
      <c r="N23" s="451"/>
      <c r="O23" s="451"/>
      <c r="P23" s="451"/>
      <c r="Q23" s="451"/>
    </row>
    <row r="24" spans="2:17" ht="15" customHeight="1" x14ac:dyDescent="0.25">
      <c r="B24" s="423" t="s">
        <v>69</v>
      </c>
      <c r="C24" s="426">
        <v>1431334</v>
      </c>
      <c r="D24" s="426">
        <v>3581185</v>
      </c>
      <c r="E24" s="426">
        <f>SUM(C24:D24)</f>
        <v>5012519</v>
      </c>
      <c r="F24" s="426">
        <v>13939683</v>
      </c>
      <c r="G24" s="427">
        <f>E24/F24</f>
        <v>0.35958629762240646</v>
      </c>
      <c r="H24" s="430"/>
      <c r="I24" s="95"/>
      <c r="K24" s="451"/>
      <c r="L24" s="451"/>
      <c r="M24" s="451"/>
      <c r="N24" s="451"/>
      <c r="O24" s="451"/>
      <c r="P24" s="451"/>
      <c r="Q24" s="451"/>
    </row>
    <row r="25" spans="2:17" x14ac:dyDescent="0.25">
      <c r="B25" s="423">
        <v>2020</v>
      </c>
      <c r="C25" s="436">
        <v>1374448</v>
      </c>
      <c r="D25" s="436">
        <v>3525917</v>
      </c>
      <c r="E25" s="436">
        <f>SUM(C25:D25)</f>
        <v>4900365</v>
      </c>
      <c r="F25" s="436">
        <v>14029797</v>
      </c>
      <c r="G25" s="437">
        <f t="shared" ref="G25" si="6">E25/F25</f>
        <v>0.34928267315628303</v>
      </c>
      <c r="H25" s="441">
        <f>E25/E24-1</f>
        <v>-2.2374778030766596E-2</v>
      </c>
      <c r="I25" s="95"/>
    </row>
    <row r="26" spans="2:17" x14ac:dyDescent="0.25">
      <c r="B26" s="423">
        <v>2021</v>
      </c>
      <c r="C26" s="426">
        <v>1342633</v>
      </c>
      <c r="D26" s="426">
        <v>3496448</v>
      </c>
      <c r="E26" s="426">
        <f>SUM(C26:D26)</f>
        <v>4839081</v>
      </c>
      <c r="F26" s="426">
        <v>14175788</v>
      </c>
      <c r="G26" s="427">
        <f>E26/F26</f>
        <v>0.34136239904264937</v>
      </c>
      <c r="H26" s="428">
        <f>E26/E25-1</f>
        <v>-1.2506007205585701E-2</v>
      </c>
      <c r="I26" s="95"/>
    </row>
    <row r="27" spans="2:17" x14ac:dyDescent="0.25">
      <c r="B27" s="423">
        <v>2022</v>
      </c>
      <c r="C27" s="436">
        <v>1302199</v>
      </c>
      <c r="D27" s="436">
        <v>3442215</v>
      </c>
      <c r="E27" s="436">
        <f>SUM(C27:D27)</f>
        <v>4744414</v>
      </c>
      <c r="F27" s="436">
        <v>14355464</v>
      </c>
      <c r="G27" s="437">
        <f>E27/F27</f>
        <v>0.33049534309723461</v>
      </c>
      <c r="H27" s="441">
        <f>E27/E26-1</f>
        <v>-1.9563012067787211E-2</v>
      </c>
      <c r="I27" s="95"/>
      <c r="K27" s="75"/>
      <c r="L27" s="75"/>
      <c r="M27" s="75"/>
      <c r="N27" s="75"/>
      <c r="O27" s="75"/>
      <c r="P27" s="75"/>
      <c r="Q27" s="75"/>
    </row>
    <row r="28" spans="2:17" s="95" customFormat="1" x14ac:dyDescent="0.25">
      <c r="B28" s="425">
        <v>2023</v>
      </c>
      <c r="C28" s="431">
        <v>1275202</v>
      </c>
      <c r="D28" s="431">
        <v>3411220</v>
      </c>
      <c r="E28" s="431">
        <f>SUM(C28:D28)</f>
        <v>4686422</v>
      </c>
      <c r="F28" s="431">
        <v>14565401</v>
      </c>
      <c r="G28" s="432">
        <f>E28/F28</f>
        <v>0.32175029029410174</v>
      </c>
      <c r="H28" s="433">
        <f>E28/E27-1</f>
        <v>-1.2223216607994192E-2</v>
      </c>
      <c r="K28" s="169"/>
      <c r="L28" s="169"/>
      <c r="M28" s="169"/>
      <c r="N28" s="169"/>
      <c r="O28" s="169"/>
      <c r="P28" s="169"/>
      <c r="Q28" s="169"/>
    </row>
    <row r="29" spans="2:17" x14ac:dyDescent="0.25">
      <c r="B29" s="481" t="s">
        <v>106</v>
      </c>
      <c r="C29" s="481"/>
      <c r="D29" s="481"/>
      <c r="E29" s="481"/>
      <c r="F29" s="481"/>
      <c r="G29" s="481"/>
      <c r="H29" s="481"/>
    </row>
    <row r="30" spans="2:17" ht="27" customHeight="1" x14ac:dyDescent="0.25">
      <c r="B30" s="451" t="s">
        <v>90</v>
      </c>
      <c r="C30" s="451"/>
      <c r="D30" s="451"/>
      <c r="E30" s="451"/>
      <c r="F30" s="451"/>
      <c r="G30" s="451"/>
      <c r="H30" s="451"/>
    </row>
    <row r="31" spans="2:17" ht="15" customHeight="1" x14ac:dyDescent="0.25">
      <c r="B31" s="451" t="s">
        <v>84</v>
      </c>
      <c r="C31" s="451"/>
      <c r="D31" s="451"/>
      <c r="E31" s="451"/>
      <c r="F31" s="451"/>
      <c r="G31" s="451"/>
      <c r="H31" s="451"/>
    </row>
    <row r="51" spans="11:17" ht="17.25" customHeight="1" x14ac:dyDescent="0.25">
      <c r="K51" s="524" t="s">
        <v>106</v>
      </c>
      <c r="L51" s="524"/>
      <c r="M51" s="524"/>
      <c r="N51" s="524"/>
      <c r="O51" s="524"/>
      <c r="P51" s="524"/>
      <c r="Q51" s="524"/>
    </row>
    <row r="52" spans="11:17" ht="17.25" customHeight="1" x14ac:dyDescent="0.25">
      <c r="K52" s="451" t="s">
        <v>103</v>
      </c>
      <c r="L52" s="451"/>
      <c r="M52" s="451"/>
      <c r="N52" s="451"/>
      <c r="O52" s="451"/>
      <c r="P52" s="451"/>
      <c r="Q52" s="451"/>
    </row>
    <row r="53" spans="11:17" ht="12" customHeight="1" x14ac:dyDescent="0.25">
      <c r="K53" s="451"/>
      <c r="L53" s="451"/>
      <c r="M53" s="451"/>
      <c r="N53" s="451"/>
      <c r="O53" s="451"/>
      <c r="P53" s="451"/>
      <c r="Q53" s="451"/>
    </row>
    <row r="54" spans="11:17" ht="12" customHeight="1" x14ac:dyDescent="0.25">
      <c r="K54" s="451" t="s">
        <v>84</v>
      </c>
      <c r="L54" s="451"/>
      <c r="M54" s="451"/>
      <c r="N54" s="451"/>
      <c r="O54" s="451"/>
      <c r="P54" s="451"/>
      <c r="Q54" s="451"/>
    </row>
    <row r="55" spans="11:17" ht="12.75" customHeight="1" x14ac:dyDescent="0.25">
      <c r="K55" s="451"/>
      <c r="L55" s="451"/>
      <c r="M55" s="451"/>
      <c r="N55" s="451"/>
      <c r="O55" s="451"/>
      <c r="P55" s="451"/>
      <c r="Q55" s="451"/>
    </row>
  </sheetData>
  <mergeCells count="16">
    <mergeCell ref="K52:Q53"/>
    <mergeCell ref="K54:Q55"/>
    <mergeCell ref="B1:H1"/>
    <mergeCell ref="K21:Q22"/>
    <mergeCell ref="K23:Q24"/>
    <mergeCell ref="K2:Q2"/>
    <mergeCell ref="B30:H30"/>
    <mergeCell ref="B31:H31"/>
    <mergeCell ref="K20:Q20"/>
    <mergeCell ref="K51:Q51"/>
    <mergeCell ref="B2:B3"/>
    <mergeCell ref="C2:E2"/>
    <mergeCell ref="F2:F3"/>
    <mergeCell ref="G2:G3"/>
    <mergeCell ref="H2:H3"/>
    <mergeCell ref="B29:H29"/>
  </mergeCells>
  <pageMargins left="0.7" right="0.7" top="0.75" bottom="0.75" header="0.3" footer="0.3"/>
  <pageSetup paperSize="9"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32205-27D0-4FCB-B3F1-2E19866CE233}">
  <dimension ref="A1:D9"/>
  <sheetViews>
    <sheetView showGridLines="0" workbookViewId="0">
      <selection activeCell="D3" sqref="A3:D6"/>
    </sheetView>
  </sheetViews>
  <sheetFormatPr baseColWidth="10" defaultColWidth="11.5703125" defaultRowHeight="15" x14ac:dyDescent="0.25"/>
  <cols>
    <col min="1" max="1" width="36.28515625" style="1" customWidth="1"/>
    <col min="2" max="16384" width="11.5703125" style="1"/>
  </cols>
  <sheetData>
    <row r="1" spans="1:4" ht="38.25" customHeight="1" x14ac:dyDescent="0.25">
      <c r="A1" s="534" t="s">
        <v>171</v>
      </c>
      <c r="B1" s="534"/>
      <c r="C1" s="534"/>
      <c r="D1" s="534"/>
    </row>
    <row r="3" spans="1:4" x14ac:dyDescent="0.25">
      <c r="A3" s="48"/>
      <c r="B3" s="219" t="s">
        <v>0</v>
      </c>
      <c r="C3" s="214" t="s">
        <v>1</v>
      </c>
      <c r="D3" s="283" t="s">
        <v>2</v>
      </c>
    </row>
    <row r="4" spans="1:4" x14ac:dyDescent="0.25">
      <c r="A4" s="284" t="s">
        <v>57</v>
      </c>
      <c r="B4" s="287">
        <f>'Mt base'!F32</f>
        <v>213.50591740013499</v>
      </c>
      <c r="C4" s="288">
        <f>'Mt base'!J32</f>
        <v>298.48049282028597</v>
      </c>
      <c r="D4" s="289">
        <f>'Mt base'!N32</f>
        <v>294.64</v>
      </c>
    </row>
    <row r="5" spans="1:4" x14ac:dyDescent="0.25">
      <c r="A5" s="285" t="s">
        <v>58</v>
      </c>
      <c r="B5" s="293">
        <f>'Droits dérivés'!D28</f>
        <v>262.49</v>
      </c>
      <c r="C5" s="294">
        <f>'Droits dérivés'!G28</f>
        <v>412.65</v>
      </c>
      <c r="D5" s="295">
        <f>'Droits dérivés'!J28</f>
        <v>398.44</v>
      </c>
    </row>
    <row r="6" spans="1:4" x14ac:dyDescent="0.25">
      <c r="A6" s="286" t="s">
        <v>59</v>
      </c>
      <c r="B6" s="290">
        <f>'Droits dérivés'!F28</f>
        <v>255.91</v>
      </c>
      <c r="C6" s="291">
        <f>'Droits dérivés'!I28</f>
        <v>383.5</v>
      </c>
      <c r="D6" s="292">
        <f>'Droits dérivés'!L28</f>
        <v>372.97</v>
      </c>
    </row>
    <row r="7" spans="1:4" s="87" customFormat="1" ht="23.25" customHeight="1" x14ac:dyDescent="0.2">
      <c r="A7" s="94" t="s">
        <v>104</v>
      </c>
      <c r="B7" s="93"/>
      <c r="C7" s="93"/>
      <c r="D7" s="93"/>
    </row>
    <row r="8" spans="1:4" ht="23.25" customHeight="1" x14ac:dyDescent="0.25">
      <c r="A8" s="451" t="s">
        <v>91</v>
      </c>
      <c r="B8" s="451"/>
      <c r="C8" s="451"/>
      <c r="D8" s="451"/>
    </row>
    <row r="9" spans="1:4" ht="39.75" customHeight="1" x14ac:dyDescent="0.25">
      <c r="A9" s="451" t="s">
        <v>92</v>
      </c>
      <c r="B9" s="451"/>
      <c r="C9" s="451"/>
      <c r="D9" s="451"/>
    </row>
  </sheetData>
  <mergeCells count="3">
    <mergeCell ref="A1:D1"/>
    <mergeCell ref="A8:D8"/>
    <mergeCell ref="A9:D9"/>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D4B6-A2AD-4972-A343-5C2368772F63}">
  <dimension ref="A2:Z61"/>
  <sheetViews>
    <sheetView showGridLines="0" zoomScaleNormal="100" workbookViewId="0">
      <selection activeCell="L23" sqref="L23"/>
    </sheetView>
  </sheetViews>
  <sheetFormatPr baseColWidth="10" defaultRowHeight="15" x14ac:dyDescent="0.25"/>
  <cols>
    <col min="1" max="1" width="8" customWidth="1"/>
    <col min="2" max="2" width="5.7109375" customWidth="1"/>
    <col min="3" max="3" width="7.28515625" customWidth="1"/>
    <col min="26" max="26" width="11.42578125" style="54"/>
  </cols>
  <sheetData>
    <row r="2" spans="1:26" ht="33" customHeight="1" x14ac:dyDescent="0.25">
      <c r="A2" s="523" t="s">
        <v>176</v>
      </c>
      <c r="B2" s="523"/>
      <c r="C2" s="523"/>
      <c r="D2" s="523"/>
      <c r="E2" s="523"/>
      <c r="F2" s="523"/>
      <c r="G2" s="523"/>
      <c r="H2" s="523"/>
      <c r="I2" s="523"/>
      <c r="J2" s="523"/>
      <c r="K2" s="523"/>
      <c r="L2" s="523"/>
      <c r="O2" s="535" t="s">
        <v>177</v>
      </c>
      <c r="P2" s="535"/>
      <c r="Q2" s="535"/>
      <c r="R2" s="535"/>
      <c r="S2" s="535"/>
      <c r="T2" s="535"/>
      <c r="U2" s="535"/>
      <c r="V2" s="535"/>
      <c r="W2" s="535"/>
      <c r="X2" s="535"/>
    </row>
    <row r="3" spans="1:26" x14ac:dyDescent="0.25">
      <c r="B3" s="49"/>
      <c r="C3" s="50"/>
      <c r="D3" s="50"/>
      <c r="E3" s="50"/>
      <c r="F3" s="50"/>
      <c r="G3" s="50"/>
      <c r="H3" s="50"/>
      <c r="I3" s="50"/>
      <c r="J3" s="50"/>
      <c r="K3" s="50"/>
      <c r="L3" s="50"/>
      <c r="O3" s="95"/>
      <c r="P3" s="95"/>
      <c r="Q3" s="95"/>
      <c r="R3" s="95"/>
    </row>
    <row r="4" spans="1:26" x14ac:dyDescent="0.25">
      <c r="A4" s="536" t="s">
        <v>15</v>
      </c>
      <c r="B4" s="536"/>
      <c r="C4" s="12"/>
      <c r="D4" s="12"/>
      <c r="E4" s="12"/>
      <c r="F4" s="12"/>
      <c r="G4" s="12"/>
      <c r="H4" s="12"/>
      <c r="I4" s="12"/>
      <c r="J4" s="12"/>
      <c r="K4" s="12"/>
      <c r="L4" s="13"/>
    </row>
    <row r="5" spans="1:26" ht="60" customHeight="1" x14ac:dyDescent="0.25">
      <c r="A5" s="467" t="s">
        <v>16</v>
      </c>
      <c r="B5" s="468"/>
      <c r="C5" s="469"/>
      <c r="D5" s="312" t="s">
        <v>60</v>
      </c>
      <c r="E5" s="313" t="s">
        <v>18</v>
      </c>
      <c r="F5" s="314" t="s">
        <v>19</v>
      </c>
      <c r="G5" s="312" t="s">
        <v>60</v>
      </c>
      <c r="H5" s="313" t="s">
        <v>18</v>
      </c>
      <c r="I5" s="314" t="s">
        <v>19</v>
      </c>
      <c r="J5" s="312" t="s">
        <v>60</v>
      </c>
      <c r="K5" s="313" t="s">
        <v>18</v>
      </c>
      <c r="L5" s="314" t="s">
        <v>19</v>
      </c>
      <c r="Z5" s="38" t="s">
        <v>20</v>
      </c>
    </row>
    <row r="6" spans="1:26" x14ac:dyDescent="0.25">
      <c r="A6" s="461" t="s">
        <v>20</v>
      </c>
      <c r="B6" s="462"/>
      <c r="C6" s="463"/>
      <c r="D6" s="343">
        <v>27881</v>
      </c>
      <c r="E6" s="343">
        <v>8761</v>
      </c>
      <c r="F6" s="348">
        <f>SUM(D6:E6)</f>
        <v>36642</v>
      </c>
      <c r="G6" s="350">
        <v>175598</v>
      </c>
      <c r="H6" s="343">
        <v>132331</v>
      </c>
      <c r="I6" s="348">
        <f>SUM(G6:H6)</f>
        <v>307929</v>
      </c>
      <c r="J6" s="347">
        <f t="shared" ref="J6:K26" si="0">D6+G6</f>
        <v>203479</v>
      </c>
      <c r="K6" s="347">
        <f t="shared" si="0"/>
        <v>141092</v>
      </c>
      <c r="L6" s="348">
        <f>SUM(J6:K6)</f>
        <v>344571</v>
      </c>
      <c r="Z6" s="39" t="s">
        <v>35</v>
      </c>
    </row>
    <row r="7" spans="1:26" x14ac:dyDescent="0.25">
      <c r="A7" s="317">
        <v>100</v>
      </c>
      <c r="B7" s="318" t="s">
        <v>21</v>
      </c>
      <c r="C7" s="319">
        <f>A7+99</f>
        <v>199</v>
      </c>
      <c r="D7" s="350">
        <v>37884</v>
      </c>
      <c r="E7" s="350">
        <v>7779</v>
      </c>
      <c r="F7" s="351">
        <f t="shared" ref="F7:F26" si="1">SUM(D7:E7)</f>
        <v>45663</v>
      </c>
      <c r="G7" s="350">
        <v>200692</v>
      </c>
      <c r="H7" s="350">
        <v>116589</v>
      </c>
      <c r="I7" s="351">
        <f t="shared" ref="I7:I25" si="2">SUM(G7:H7)</f>
        <v>317281</v>
      </c>
      <c r="J7" s="347">
        <f t="shared" si="0"/>
        <v>238576</v>
      </c>
      <c r="K7" s="347">
        <f t="shared" si="0"/>
        <v>124368</v>
      </c>
      <c r="L7" s="351">
        <f t="shared" ref="L7:L26" si="3">SUM(J7:K7)</f>
        <v>362944</v>
      </c>
      <c r="Z7" s="39" t="s">
        <v>36</v>
      </c>
    </row>
    <row r="8" spans="1:26" x14ac:dyDescent="0.25">
      <c r="A8" s="317">
        <f>A7+100</f>
        <v>200</v>
      </c>
      <c r="B8" s="318" t="s">
        <v>21</v>
      </c>
      <c r="C8" s="319">
        <f>C7+100</f>
        <v>299</v>
      </c>
      <c r="D8" s="335">
        <v>39319</v>
      </c>
      <c r="E8" s="335">
        <v>4288</v>
      </c>
      <c r="F8" s="336">
        <f t="shared" si="1"/>
        <v>43607</v>
      </c>
      <c r="G8" s="335">
        <v>215146</v>
      </c>
      <c r="H8" s="335">
        <v>87383</v>
      </c>
      <c r="I8" s="336">
        <f t="shared" si="2"/>
        <v>302529</v>
      </c>
      <c r="J8" s="333">
        <f t="shared" si="0"/>
        <v>254465</v>
      </c>
      <c r="K8" s="333">
        <f t="shared" si="0"/>
        <v>91671</v>
      </c>
      <c r="L8" s="336">
        <f t="shared" si="3"/>
        <v>346136</v>
      </c>
      <c r="Z8" s="39" t="s">
        <v>37</v>
      </c>
    </row>
    <row r="9" spans="1:26" x14ac:dyDescent="0.25">
      <c r="A9" s="317">
        <f t="shared" ref="A9:A25" si="4">A8+100</f>
        <v>300</v>
      </c>
      <c r="B9" s="318" t="s">
        <v>21</v>
      </c>
      <c r="C9" s="319">
        <f t="shared" ref="C9:C21" si="5">C8+100</f>
        <v>399</v>
      </c>
      <c r="D9" s="350">
        <v>73907</v>
      </c>
      <c r="E9" s="350">
        <v>7434</v>
      </c>
      <c r="F9" s="351">
        <f t="shared" si="1"/>
        <v>81341</v>
      </c>
      <c r="G9" s="350">
        <v>355672</v>
      </c>
      <c r="H9" s="350">
        <v>156779</v>
      </c>
      <c r="I9" s="351">
        <f t="shared" si="2"/>
        <v>512451</v>
      </c>
      <c r="J9" s="347">
        <f t="shared" si="0"/>
        <v>429579</v>
      </c>
      <c r="K9" s="347">
        <f t="shared" si="0"/>
        <v>164213</v>
      </c>
      <c r="L9" s="351">
        <f t="shared" si="3"/>
        <v>593792</v>
      </c>
      <c r="Z9" s="39" t="s">
        <v>38</v>
      </c>
    </row>
    <row r="10" spans="1:26" x14ac:dyDescent="0.25">
      <c r="A10" s="317">
        <f t="shared" si="4"/>
        <v>400</v>
      </c>
      <c r="B10" s="318" t="s">
        <v>21</v>
      </c>
      <c r="C10" s="319">
        <f t="shared" si="5"/>
        <v>499</v>
      </c>
      <c r="D10" s="335">
        <v>11852</v>
      </c>
      <c r="E10" s="335">
        <v>1368</v>
      </c>
      <c r="F10" s="336">
        <f t="shared" si="1"/>
        <v>13220</v>
      </c>
      <c r="G10" s="335">
        <v>252023</v>
      </c>
      <c r="H10" s="335">
        <v>48657</v>
      </c>
      <c r="I10" s="336">
        <f t="shared" si="2"/>
        <v>300680</v>
      </c>
      <c r="J10" s="333">
        <f t="shared" si="0"/>
        <v>263875</v>
      </c>
      <c r="K10" s="333">
        <f t="shared" si="0"/>
        <v>50025</v>
      </c>
      <c r="L10" s="336">
        <f t="shared" si="3"/>
        <v>313900</v>
      </c>
      <c r="M10" s="95"/>
      <c r="Z10" s="39" t="s">
        <v>39</v>
      </c>
    </row>
    <row r="11" spans="1:26" x14ac:dyDescent="0.25">
      <c r="A11" s="317">
        <f t="shared" si="4"/>
        <v>500</v>
      </c>
      <c r="B11" s="318" t="s">
        <v>21</v>
      </c>
      <c r="C11" s="319">
        <f t="shared" si="5"/>
        <v>599</v>
      </c>
      <c r="D11" s="350">
        <v>4937</v>
      </c>
      <c r="E11" s="350">
        <v>678</v>
      </c>
      <c r="F11" s="351">
        <f t="shared" si="1"/>
        <v>5615</v>
      </c>
      <c r="G11" s="350">
        <v>259110</v>
      </c>
      <c r="H11" s="350">
        <v>42848</v>
      </c>
      <c r="I11" s="351">
        <f t="shared" si="2"/>
        <v>301958</v>
      </c>
      <c r="J11" s="347">
        <f t="shared" si="0"/>
        <v>264047</v>
      </c>
      <c r="K11" s="347">
        <f t="shared" si="0"/>
        <v>43526</v>
      </c>
      <c r="L11" s="351">
        <f t="shared" si="3"/>
        <v>307573</v>
      </c>
      <c r="M11" s="95"/>
      <c r="Z11" s="39" t="s">
        <v>40</v>
      </c>
    </row>
    <row r="12" spans="1:26" x14ac:dyDescent="0.25">
      <c r="A12" s="317">
        <f t="shared" si="4"/>
        <v>600</v>
      </c>
      <c r="B12" s="318" t="s">
        <v>21</v>
      </c>
      <c r="C12" s="319">
        <f t="shared" si="5"/>
        <v>699</v>
      </c>
      <c r="D12" s="335">
        <v>2495</v>
      </c>
      <c r="E12" s="335">
        <v>391</v>
      </c>
      <c r="F12" s="336">
        <f t="shared" si="1"/>
        <v>2886</v>
      </c>
      <c r="G12" s="335">
        <v>268006</v>
      </c>
      <c r="H12" s="335">
        <v>38640</v>
      </c>
      <c r="I12" s="336">
        <f t="shared" si="2"/>
        <v>306646</v>
      </c>
      <c r="J12" s="333">
        <f t="shared" si="0"/>
        <v>270501</v>
      </c>
      <c r="K12" s="333">
        <f t="shared" si="0"/>
        <v>39031</v>
      </c>
      <c r="L12" s="336">
        <f t="shared" si="3"/>
        <v>309532</v>
      </c>
      <c r="M12" s="95"/>
      <c r="Z12" s="39" t="s">
        <v>41</v>
      </c>
    </row>
    <row r="13" spans="1:26" x14ac:dyDescent="0.25">
      <c r="A13" s="317">
        <f t="shared" si="4"/>
        <v>700</v>
      </c>
      <c r="B13" s="318" t="s">
        <v>21</v>
      </c>
      <c r="C13" s="319">
        <f t="shared" si="5"/>
        <v>799</v>
      </c>
      <c r="D13" s="350">
        <v>1090</v>
      </c>
      <c r="E13" s="350">
        <v>203</v>
      </c>
      <c r="F13" s="351">
        <f t="shared" si="1"/>
        <v>1293</v>
      </c>
      <c r="G13" s="350">
        <v>145249</v>
      </c>
      <c r="H13" s="350">
        <v>22669</v>
      </c>
      <c r="I13" s="351">
        <f t="shared" si="2"/>
        <v>167918</v>
      </c>
      <c r="J13" s="347">
        <f t="shared" si="0"/>
        <v>146339</v>
      </c>
      <c r="K13" s="347">
        <f t="shared" si="0"/>
        <v>22872</v>
      </c>
      <c r="L13" s="351">
        <f t="shared" si="3"/>
        <v>169211</v>
      </c>
      <c r="M13" s="95"/>
      <c r="Z13" s="39" t="s">
        <v>42</v>
      </c>
    </row>
    <row r="14" spans="1:26" x14ac:dyDescent="0.25">
      <c r="A14" s="317">
        <f t="shared" si="4"/>
        <v>800</v>
      </c>
      <c r="B14" s="318" t="s">
        <v>21</v>
      </c>
      <c r="C14" s="319">
        <f t="shared" si="5"/>
        <v>899</v>
      </c>
      <c r="D14" s="335">
        <v>287</v>
      </c>
      <c r="E14" s="335">
        <v>92</v>
      </c>
      <c r="F14" s="336">
        <f t="shared" si="1"/>
        <v>379</v>
      </c>
      <c r="G14" s="335">
        <v>27369</v>
      </c>
      <c r="H14" s="335">
        <v>6896</v>
      </c>
      <c r="I14" s="336">
        <f t="shared" si="2"/>
        <v>34265</v>
      </c>
      <c r="J14" s="333">
        <f t="shared" si="0"/>
        <v>27656</v>
      </c>
      <c r="K14" s="333">
        <f t="shared" si="0"/>
        <v>6988</v>
      </c>
      <c r="L14" s="336">
        <f t="shared" si="3"/>
        <v>34644</v>
      </c>
      <c r="M14" s="95"/>
      <c r="Z14" s="39" t="s">
        <v>43</v>
      </c>
    </row>
    <row r="15" spans="1:26" x14ac:dyDescent="0.25">
      <c r="A15" s="317">
        <f t="shared" si="4"/>
        <v>900</v>
      </c>
      <c r="B15" s="318" t="s">
        <v>21</v>
      </c>
      <c r="C15" s="319">
        <f t="shared" si="5"/>
        <v>999</v>
      </c>
      <c r="D15" s="350">
        <v>89</v>
      </c>
      <c r="E15" s="350">
        <v>17</v>
      </c>
      <c r="F15" s="351">
        <f t="shared" si="1"/>
        <v>106</v>
      </c>
      <c r="G15" s="350">
        <v>6835</v>
      </c>
      <c r="H15" s="350">
        <v>1721</v>
      </c>
      <c r="I15" s="351">
        <f t="shared" si="2"/>
        <v>8556</v>
      </c>
      <c r="J15" s="347">
        <f t="shared" si="0"/>
        <v>6924</v>
      </c>
      <c r="K15" s="347">
        <f t="shared" si="0"/>
        <v>1738</v>
      </c>
      <c r="L15" s="351">
        <f t="shared" si="3"/>
        <v>8662</v>
      </c>
      <c r="M15" s="95"/>
      <c r="Z15" s="39" t="s">
        <v>44</v>
      </c>
    </row>
    <row r="16" spans="1:26" x14ac:dyDescent="0.25">
      <c r="A16" s="317">
        <f t="shared" si="4"/>
        <v>1000</v>
      </c>
      <c r="B16" s="318" t="s">
        <v>21</v>
      </c>
      <c r="C16" s="319">
        <f t="shared" si="5"/>
        <v>1099</v>
      </c>
      <c r="D16" s="335">
        <v>37</v>
      </c>
      <c r="E16" s="335">
        <v>6</v>
      </c>
      <c r="F16" s="336">
        <f t="shared" si="1"/>
        <v>43</v>
      </c>
      <c r="G16" s="335">
        <v>2750</v>
      </c>
      <c r="H16" s="335">
        <v>435</v>
      </c>
      <c r="I16" s="336">
        <f t="shared" si="2"/>
        <v>3185</v>
      </c>
      <c r="J16" s="333">
        <f t="shared" si="0"/>
        <v>2787</v>
      </c>
      <c r="K16" s="333">
        <f t="shared" si="0"/>
        <v>441</v>
      </c>
      <c r="L16" s="336">
        <f t="shared" si="3"/>
        <v>3228</v>
      </c>
      <c r="M16" s="95"/>
      <c r="Z16" s="39" t="s">
        <v>45</v>
      </c>
    </row>
    <row r="17" spans="1:26" x14ac:dyDescent="0.25">
      <c r="A17" s="317">
        <f t="shared" si="4"/>
        <v>1100</v>
      </c>
      <c r="B17" s="318" t="s">
        <v>21</v>
      </c>
      <c r="C17" s="319">
        <f t="shared" si="5"/>
        <v>1199</v>
      </c>
      <c r="D17" s="350">
        <v>4</v>
      </c>
      <c r="E17" s="350"/>
      <c r="F17" s="351">
        <f t="shared" si="1"/>
        <v>4</v>
      </c>
      <c r="G17" s="350">
        <v>1274</v>
      </c>
      <c r="H17" s="350">
        <v>129</v>
      </c>
      <c r="I17" s="351">
        <f t="shared" si="2"/>
        <v>1403</v>
      </c>
      <c r="J17" s="347">
        <f t="shared" si="0"/>
        <v>1278</v>
      </c>
      <c r="K17" s="347">
        <f t="shared" si="0"/>
        <v>129</v>
      </c>
      <c r="L17" s="351">
        <f t="shared" si="3"/>
        <v>1407</v>
      </c>
      <c r="M17" s="95"/>
      <c r="Z17" s="39" t="s">
        <v>46</v>
      </c>
    </row>
    <row r="18" spans="1:26" x14ac:dyDescent="0.25">
      <c r="A18" s="317">
        <f t="shared" si="4"/>
        <v>1200</v>
      </c>
      <c r="B18" s="318" t="s">
        <v>21</v>
      </c>
      <c r="C18" s="319">
        <f t="shared" si="5"/>
        <v>1299</v>
      </c>
      <c r="D18" s="335">
        <v>3</v>
      </c>
      <c r="E18" s="335"/>
      <c r="F18" s="336">
        <f t="shared" si="1"/>
        <v>3</v>
      </c>
      <c r="G18" s="335">
        <v>727</v>
      </c>
      <c r="H18" s="335">
        <v>86</v>
      </c>
      <c r="I18" s="336">
        <f t="shared" si="2"/>
        <v>813</v>
      </c>
      <c r="J18" s="333">
        <f t="shared" si="0"/>
        <v>730</v>
      </c>
      <c r="K18" s="333">
        <f t="shared" si="0"/>
        <v>86</v>
      </c>
      <c r="L18" s="336">
        <f t="shared" si="3"/>
        <v>816</v>
      </c>
      <c r="M18" s="95"/>
      <c r="Z18" s="39" t="s">
        <v>47</v>
      </c>
    </row>
    <row r="19" spans="1:26" x14ac:dyDescent="0.25">
      <c r="A19" s="317">
        <f t="shared" si="4"/>
        <v>1300</v>
      </c>
      <c r="B19" s="318" t="s">
        <v>21</v>
      </c>
      <c r="C19" s="319">
        <f t="shared" si="5"/>
        <v>1399</v>
      </c>
      <c r="D19" s="350"/>
      <c r="E19" s="350"/>
      <c r="F19" s="351">
        <f t="shared" si="1"/>
        <v>0</v>
      </c>
      <c r="G19" s="350">
        <v>369</v>
      </c>
      <c r="H19" s="350">
        <v>37</v>
      </c>
      <c r="I19" s="351">
        <f t="shared" si="2"/>
        <v>406</v>
      </c>
      <c r="J19" s="347">
        <f t="shared" si="0"/>
        <v>369</v>
      </c>
      <c r="K19" s="347">
        <f t="shared" si="0"/>
        <v>37</v>
      </c>
      <c r="L19" s="351">
        <f t="shared" si="3"/>
        <v>406</v>
      </c>
      <c r="M19" s="95"/>
      <c r="Z19" s="39" t="s">
        <v>48</v>
      </c>
    </row>
    <row r="20" spans="1:26" x14ac:dyDescent="0.25">
      <c r="A20" s="317">
        <f t="shared" si="4"/>
        <v>1400</v>
      </c>
      <c r="B20" s="318" t="s">
        <v>21</v>
      </c>
      <c r="C20" s="319">
        <f t="shared" si="5"/>
        <v>1499</v>
      </c>
      <c r="D20" s="335">
        <v>1</v>
      </c>
      <c r="E20" s="335"/>
      <c r="F20" s="336">
        <f t="shared" si="1"/>
        <v>1</v>
      </c>
      <c r="G20" s="335">
        <v>139</v>
      </c>
      <c r="H20" s="335">
        <v>25</v>
      </c>
      <c r="I20" s="336">
        <f t="shared" si="2"/>
        <v>164</v>
      </c>
      <c r="J20" s="333">
        <f t="shared" si="0"/>
        <v>140</v>
      </c>
      <c r="K20" s="333">
        <f t="shared" si="0"/>
        <v>25</v>
      </c>
      <c r="L20" s="336">
        <f t="shared" si="3"/>
        <v>165</v>
      </c>
      <c r="M20" s="95"/>
      <c r="Z20" s="39" t="s">
        <v>49</v>
      </c>
    </row>
    <row r="21" spans="1:26" x14ac:dyDescent="0.25">
      <c r="A21" s="317">
        <f t="shared" si="4"/>
        <v>1500</v>
      </c>
      <c r="B21" s="318" t="s">
        <v>22</v>
      </c>
      <c r="C21" s="319">
        <f t="shared" si="5"/>
        <v>1599</v>
      </c>
      <c r="D21" s="350"/>
      <c r="E21" s="350"/>
      <c r="F21" s="351">
        <f t="shared" si="1"/>
        <v>0</v>
      </c>
      <c r="G21" s="350">
        <v>56</v>
      </c>
      <c r="H21" s="350">
        <v>14</v>
      </c>
      <c r="I21" s="351">
        <f t="shared" si="2"/>
        <v>70</v>
      </c>
      <c r="J21" s="347">
        <f t="shared" si="0"/>
        <v>56</v>
      </c>
      <c r="K21" s="347">
        <f t="shared" si="0"/>
        <v>14</v>
      </c>
      <c r="L21" s="351">
        <f t="shared" si="3"/>
        <v>70</v>
      </c>
      <c r="M21" s="95"/>
      <c r="O21" s="451" t="s">
        <v>73</v>
      </c>
      <c r="P21" s="451"/>
      <c r="Q21" s="451"/>
      <c r="R21" s="451"/>
      <c r="S21" s="451"/>
      <c r="T21" s="451"/>
      <c r="U21" s="451"/>
      <c r="V21" s="451"/>
      <c r="W21" s="451"/>
      <c r="X21" s="451"/>
      <c r="Z21" s="39" t="s">
        <v>50</v>
      </c>
    </row>
    <row r="22" spans="1:26" x14ac:dyDescent="0.25">
      <c r="A22" s="317">
        <f t="shared" si="4"/>
        <v>1600</v>
      </c>
      <c r="B22" s="318" t="s">
        <v>22</v>
      </c>
      <c r="C22" s="319">
        <v>1699</v>
      </c>
      <c r="D22" s="335"/>
      <c r="E22" s="335"/>
      <c r="F22" s="336">
        <f t="shared" si="1"/>
        <v>0</v>
      </c>
      <c r="G22" s="335">
        <v>30</v>
      </c>
      <c r="H22" s="335">
        <v>3</v>
      </c>
      <c r="I22" s="336">
        <f t="shared" si="2"/>
        <v>33</v>
      </c>
      <c r="J22" s="333">
        <f t="shared" si="0"/>
        <v>30</v>
      </c>
      <c r="K22" s="333">
        <f t="shared" si="0"/>
        <v>3</v>
      </c>
      <c r="L22" s="336">
        <f t="shared" si="3"/>
        <v>33</v>
      </c>
      <c r="M22" s="95"/>
      <c r="O22" s="451" t="s">
        <v>91</v>
      </c>
      <c r="P22" s="451"/>
      <c r="Q22" s="451"/>
      <c r="R22" s="451"/>
      <c r="S22" s="451"/>
      <c r="T22" s="451"/>
      <c r="U22" s="451"/>
      <c r="V22" s="451"/>
      <c r="W22" s="451"/>
      <c r="X22" s="451"/>
      <c r="Z22" s="39" t="s">
        <v>51</v>
      </c>
    </row>
    <row r="23" spans="1:26" x14ac:dyDescent="0.25">
      <c r="A23" s="317">
        <v>1700</v>
      </c>
      <c r="B23" s="318" t="s">
        <v>22</v>
      </c>
      <c r="C23" s="319">
        <v>1799</v>
      </c>
      <c r="D23" s="350"/>
      <c r="E23" s="350"/>
      <c r="F23" s="351">
        <f t="shared" si="1"/>
        <v>0</v>
      </c>
      <c r="G23" s="344">
        <v>13</v>
      </c>
      <c r="H23" s="344">
        <v>4</v>
      </c>
      <c r="I23" s="351">
        <f t="shared" si="2"/>
        <v>17</v>
      </c>
      <c r="J23" s="351">
        <f t="shared" si="0"/>
        <v>13</v>
      </c>
      <c r="K23" s="351">
        <f t="shared" si="0"/>
        <v>4</v>
      </c>
      <c r="L23" s="351">
        <f t="shared" si="3"/>
        <v>17</v>
      </c>
      <c r="M23" s="95"/>
      <c r="O23" s="451" t="s">
        <v>93</v>
      </c>
      <c r="P23" s="451"/>
      <c r="Q23" s="451"/>
      <c r="R23" s="451"/>
      <c r="S23" s="451"/>
      <c r="T23" s="451"/>
      <c r="U23" s="451"/>
      <c r="V23" s="451"/>
      <c r="W23" s="451"/>
      <c r="X23" s="451"/>
      <c r="Z23" s="39" t="s">
        <v>52</v>
      </c>
    </row>
    <row r="24" spans="1:26" x14ac:dyDescent="0.25">
      <c r="A24" s="317">
        <f t="shared" si="4"/>
        <v>1800</v>
      </c>
      <c r="B24" s="318" t="s">
        <v>22</v>
      </c>
      <c r="C24" s="319">
        <v>1899</v>
      </c>
      <c r="D24" s="335"/>
      <c r="E24" s="335"/>
      <c r="F24" s="336">
        <f t="shared" si="1"/>
        <v>0</v>
      </c>
      <c r="G24" s="331">
        <v>4</v>
      </c>
      <c r="H24" s="331">
        <v>5</v>
      </c>
      <c r="I24" s="336">
        <f t="shared" si="2"/>
        <v>9</v>
      </c>
      <c r="J24" s="336">
        <f t="shared" si="0"/>
        <v>4</v>
      </c>
      <c r="K24" s="336">
        <f t="shared" si="0"/>
        <v>5</v>
      </c>
      <c r="L24" s="336">
        <f t="shared" si="3"/>
        <v>9</v>
      </c>
      <c r="M24" s="95"/>
      <c r="O24" s="451"/>
      <c r="P24" s="451"/>
      <c r="Q24" s="451"/>
      <c r="R24" s="451"/>
      <c r="S24" s="451"/>
      <c r="T24" s="451"/>
      <c r="U24" s="451"/>
      <c r="V24" s="451"/>
      <c r="W24" s="451"/>
      <c r="X24" s="451"/>
      <c r="Z24" s="39" t="s">
        <v>53</v>
      </c>
    </row>
    <row r="25" spans="1:26" x14ac:dyDescent="0.25">
      <c r="A25" s="317">
        <f t="shared" si="4"/>
        <v>1900</v>
      </c>
      <c r="B25" s="318" t="s">
        <v>22</v>
      </c>
      <c r="C25" s="319">
        <v>1999</v>
      </c>
      <c r="D25" s="350"/>
      <c r="E25" s="350"/>
      <c r="F25" s="351">
        <f t="shared" si="1"/>
        <v>0</v>
      </c>
      <c r="G25" s="349">
        <v>2</v>
      </c>
      <c r="H25" s="350">
        <v>1</v>
      </c>
      <c r="I25" s="351">
        <f t="shared" si="2"/>
        <v>3</v>
      </c>
      <c r="J25" s="347">
        <f t="shared" si="0"/>
        <v>2</v>
      </c>
      <c r="K25" s="347">
        <f t="shared" si="0"/>
        <v>1</v>
      </c>
      <c r="L25" s="351">
        <f t="shared" si="3"/>
        <v>3</v>
      </c>
      <c r="M25" s="95"/>
    </row>
    <row r="26" spans="1:26" x14ac:dyDescent="0.25">
      <c r="A26" s="317">
        <v>2000</v>
      </c>
      <c r="B26" s="318" t="s">
        <v>23</v>
      </c>
      <c r="C26" s="320" t="s">
        <v>24</v>
      </c>
      <c r="D26" s="335"/>
      <c r="E26" s="335"/>
      <c r="F26" s="336">
        <f t="shared" si="1"/>
        <v>0</v>
      </c>
      <c r="G26" s="334"/>
      <c r="H26" s="335"/>
      <c r="I26" s="336">
        <f>SUM(G26:H26)</f>
        <v>0</v>
      </c>
      <c r="J26" s="333">
        <f t="shared" si="0"/>
        <v>0</v>
      </c>
      <c r="K26" s="333">
        <f t="shared" si="0"/>
        <v>0</v>
      </c>
      <c r="L26" s="336">
        <f t="shared" si="3"/>
        <v>0</v>
      </c>
      <c r="M26" s="95"/>
      <c r="N26" s="14"/>
      <c r="O26" s="51"/>
    </row>
    <row r="27" spans="1:26" x14ac:dyDescent="0.25">
      <c r="A27" s="321"/>
      <c r="B27" s="322" t="s">
        <v>25</v>
      </c>
      <c r="C27" s="323"/>
      <c r="D27" s="406">
        <f t="shared" ref="D27:K27" si="6">SUM(D6:D26)</f>
        <v>199786</v>
      </c>
      <c r="E27" s="406">
        <f t="shared" si="6"/>
        <v>31017</v>
      </c>
      <c r="F27" s="406">
        <f>SUM(F6:F26)</f>
        <v>230803</v>
      </c>
      <c r="G27" s="406">
        <f t="shared" si="6"/>
        <v>1911064</v>
      </c>
      <c r="H27" s="406">
        <f>SUM(H6:H26)</f>
        <v>655252</v>
      </c>
      <c r="I27" s="406">
        <f>SUM(I6:I26)</f>
        <v>2566316</v>
      </c>
      <c r="J27" s="406">
        <f t="shared" si="6"/>
        <v>2110850</v>
      </c>
      <c r="K27" s="406">
        <f t="shared" si="6"/>
        <v>686269</v>
      </c>
      <c r="L27" s="405">
        <f>SUM(L6:L26)</f>
        <v>2797119</v>
      </c>
      <c r="M27" s="95"/>
    </row>
    <row r="28" spans="1:26" ht="24" customHeight="1" x14ac:dyDescent="0.25">
      <c r="A28" s="507" t="s">
        <v>72</v>
      </c>
      <c r="B28" s="537"/>
      <c r="C28" s="509"/>
      <c r="D28" s="337">
        <v>262.49</v>
      </c>
      <c r="E28" s="337">
        <v>213.51</v>
      </c>
      <c r="F28" s="337">
        <v>255.91</v>
      </c>
      <c r="G28" s="337">
        <v>412.65</v>
      </c>
      <c r="H28" s="337">
        <v>298.48</v>
      </c>
      <c r="I28" s="337">
        <v>383.5</v>
      </c>
      <c r="J28" s="337">
        <v>398.44</v>
      </c>
      <c r="K28" s="337">
        <v>294.64</v>
      </c>
      <c r="L28" s="338">
        <v>372.97</v>
      </c>
      <c r="M28" s="95"/>
      <c r="N28" s="17"/>
    </row>
    <row r="29" spans="1:26" ht="12.75" customHeight="1" x14ac:dyDescent="0.25">
      <c r="A29" s="321"/>
      <c r="B29" s="322" t="s">
        <v>27</v>
      </c>
      <c r="C29" s="323"/>
      <c r="D29" s="352"/>
      <c r="E29" s="353"/>
      <c r="F29" s="354"/>
      <c r="G29" s="352"/>
      <c r="H29" s="352"/>
      <c r="I29" s="352"/>
      <c r="J29" s="347"/>
      <c r="K29" s="347"/>
      <c r="L29" s="355"/>
    </row>
    <row r="30" spans="1:26" x14ac:dyDescent="0.25">
      <c r="A30" s="325"/>
      <c r="B30" s="326" t="s">
        <v>28</v>
      </c>
      <c r="C30" s="327"/>
      <c r="D30" s="443">
        <f>SUM(D6:D26)</f>
        <v>199786</v>
      </c>
      <c r="E30" s="444">
        <f>E27+E29</f>
        <v>31017</v>
      </c>
      <c r="F30" s="445">
        <f>D30+E30</f>
        <v>230803</v>
      </c>
      <c r="G30" s="446">
        <f>SUM(G6:G26)</f>
        <v>1911064</v>
      </c>
      <c r="H30" s="444">
        <f>H27+H29</f>
        <v>655252</v>
      </c>
      <c r="I30" s="444">
        <f>G30+H30</f>
        <v>2566316</v>
      </c>
      <c r="J30" s="443">
        <f>SUM(J6:J26)</f>
        <v>2110850</v>
      </c>
      <c r="K30" s="444">
        <f>K27+K29</f>
        <v>686269</v>
      </c>
      <c r="L30" s="445">
        <f>J30+K30</f>
        <v>2797119</v>
      </c>
      <c r="M30" s="15"/>
    </row>
    <row r="31" spans="1:26" x14ac:dyDescent="0.25">
      <c r="A31" s="454" t="s">
        <v>29</v>
      </c>
      <c r="B31" s="454"/>
      <c r="C31" s="454"/>
      <c r="D31" s="12"/>
      <c r="E31" s="12"/>
      <c r="F31" s="12"/>
      <c r="G31" s="14"/>
      <c r="H31" s="12"/>
      <c r="I31" s="12"/>
      <c r="J31" s="12"/>
      <c r="K31" s="12"/>
    </row>
    <row r="32" spans="1:26" ht="56.25" x14ac:dyDescent="0.25">
      <c r="A32" s="467" t="s">
        <v>16</v>
      </c>
      <c r="B32" s="468"/>
      <c r="C32" s="469"/>
      <c r="D32" s="312" t="s">
        <v>60</v>
      </c>
      <c r="E32" s="313" t="s">
        <v>18</v>
      </c>
      <c r="F32" s="314" t="s">
        <v>19</v>
      </c>
      <c r="G32" s="312" t="s">
        <v>60</v>
      </c>
      <c r="H32" s="313" t="s">
        <v>18</v>
      </c>
      <c r="I32" s="314" t="s">
        <v>19</v>
      </c>
      <c r="J32" s="312" t="s">
        <v>60</v>
      </c>
      <c r="K32" s="313" t="s">
        <v>18</v>
      </c>
      <c r="L32" s="316" t="s">
        <v>19</v>
      </c>
    </row>
    <row r="33" spans="1:16" x14ac:dyDescent="0.25">
      <c r="A33" s="461" t="s">
        <v>20</v>
      </c>
      <c r="B33" s="462"/>
      <c r="C33" s="463"/>
      <c r="D33" s="341">
        <f t="shared" ref="D33:D53" si="7">D6/$D$30</f>
        <v>0.13955432312574453</v>
      </c>
      <c r="E33" s="341">
        <f t="shared" ref="E33:F48" si="8">E6/E$30</f>
        <v>0.28245800689944223</v>
      </c>
      <c r="F33" s="341">
        <f t="shared" si="8"/>
        <v>0.15875876830023875</v>
      </c>
      <c r="G33" s="341">
        <f t="shared" ref="G33:G53" si="9">G6/$G$30</f>
        <v>9.1884939489206008E-2</v>
      </c>
      <c r="H33" s="341">
        <f t="shared" ref="H33:I48" si="10">H6/H$30</f>
        <v>0.20195436259637514</v>
      </c>
      <c r="I33" s="341">
        <f t="shared" si="10"/>
        <v>0.11998873092791379</v>
      </c>
      <c r="J33" s="341">
        <f t="shared" ref="J33:J53" si="11">J6/$J$30</f>
        <v>9.6396712224933082E-2</v>
      </c>
      <c r="K33" s="341">
        <f t="shared" ref="K33:L48" si="12">K6/K$30</f>
        <v>0.20559285061688637</v>
      </c>
      <c r="L33" s="407">
        <f t="shared" si="12"/>
        <v>0.1231878228992045</v>
      </c>
      <c r="M33" s="95"/>
      <c r="N33" s="52"/>
      <c r="O33" s="52"/>
    </row>
    <row r="34" spans="1:16" x14ac:dyDescent="0.25">
      <c r="A34" s="317">
        <v>100</v>
      </c>
      <c r="B34" s="318" t="s">
        <v>21</v>
      </c>
      <c r="C34" s="319">
        <f>A34+99</f>
        <v>199</v>
      </c>
      <c r="D34" s="356">
        <f t="shared" si="7"/>
        <v>0.18962289649925421</v>
      </c>
      <c r="E34" s="356">
        <f t="shared" si="8"/>
        <v>0.2507979495115582</v>
      </c>
      <c r="F34" s="356">
        <f t="shared" si="8"/>
        <v>0.19784404882085588</v>
      </c>
      <c r="G34" s="356">
        <f t="shared" si="9"/>
        <v>0.10501584457663375</v>
      </c>
      <c r="H34" s="356">
        <f t="shared" si="10"/>
        <v>0.1779300177641579</v>
      </c>
      <c r="I34" s="356">
        <f t="shared" si="10"/>
        <v>0.12363286516547456</v>
      </c>
      <c r="J34" s="356">
        <f t="shared" si="11"/>
        <v>0.11302366345311131</v>
      </c>
      <c r="K34" s="356">
        <f t="shared" si="12"/>
        <v>0.18122339782213681</v>
      </c>
      <c r="L34" s="357">
        <f t="shared" si="12"/>
        <v>0.12975636717636968</v>
      </c>
      <c r="M34" s="95"/>
      <c r="N34" s="52"/>
      <c r="O34" s="52"/>
    </row>
    <row r="35" spans="1:16" x14ac:dyDescent="0.25">
      <c r="A35" s="317">
        <f>A34+100</f>
        <v>200</v>
      </c>
      <c r="B35" s="318" t="s">
        <v>21</v>
      </c>
      <c r="C35" s="319">
        <f>C34+100</f>
        <v>299</v>
      </c>
      <c r="D35" s="341">
        <f t="shared" si="7"/>
        <v>0.19680558197271081</v>
      </c>
      <c r="E35" s="341">
        <f t="shared" si="8"/>
        <v>0.13824676790147339</v>
      </c>
      <c r="F35" s="341">
        <f t="shared" si="8"/>
        <v>0.18893601902921539</v>
      </c>
      <c r="G35" s="341">
        <f t="shared" si="9"/>
        <v>0.11257917055629743</v>
      </c>
      <c r="H35" s="341">
        <f t="shared" si="10"/>
        <v>0.13335785316183696</v>
      </c>
      <c r="I35" s="341">
        <f t="shared" si="10"/>
        <v>0.11788454734335133</v>
      </c>
      <c r="J35" s="341">
        <f t="shared" si="11"/>
        <v>0.12055096288225123</v>
      </c>
      <c r="K35" s="341">
        <f t="shared" si="12"/>
        <v>0.13357881530420287</v>
      </c>
      <c r="L35" s="342">
        <f t="shared" si="12"/>
        <v>0.12374732716055341</v>
      </c>
      <c r="M35" s="95"/>
      <c r="N35" s="52"/>
      <c r="O35" s="52"/>
    </row>
    <row r="36" spans="1:16" x14ac:dyDescent="0.25">
      <c r="A36" s="317">
        <f t="shared" ref="A36:A52" si="13">A35+100</f>
        <v>300</v>
      </c>
      <c r="B36" s="318" t="s">
        <v>21</v>
      </c>
      <c r="C36" s="319">
        <f t="shared" ref="C36:C48" si="14">C35+100</f>
        <v>399</v>
      </c>
      <c r="D36" s="356">
        <f t="shared" si="7"/>
        <v>0.36993082598380267</v>
      </c>
      <c r="E36" s="356">
        <f t="shared" si="8"/>
        <v>0.23967501692620177</v>
      </c>
      <c r="F36" s="356">
        <f t="shared" si="8"/>
        <v>0.3524260949814344</v>
      </c>
      <c r="G36" s="356">
        <f t="shared" si="9"/>
        <v>0.18611202973840751</v>
      </c>
      <c r="H36" s="356">
        <f t="shared" si="10"/>
        <v>0.2392651987327013</v>
      </c>
      <c r="I36" s="356">
        <f t="shared" si="10"/>
        <v>0.19968351520233674</v>
      </c>
      <c r="J36" s="356">
        <f t="shared" si="11"/>
        <v>0.20350996044247577</v>
      </c>
      <c r="K36" s="356">
        <f t="shared" si="12"/>
        <v>0.23928372110644661</v>
      </c>
      <c r="L36" s="357">
        <f t="shared" si="12"/>
        <v>0.21228699958779015</v>
      </c>
      <c r="M36" s="95"/>
      <c r="O36" s="18"/>
    </row>
    <row r="37" spans="1:16" x14ac:dyDescent="0.25">
      <c r="A37" s="317">
        <f t="shared" si="13"/>
        <v>400</v>
      </c>
      <c r="B37" s="318" t="s">
        <v>21</v>
      </c>
      <c r="C37" s="319">
        <f t="shared" si="14"/>
        <v>499</v>
      </c>
      <c r="D37" s="341">
        <f t="shared" si="7"/>
        <v>5.9323476119447806E-2</v>
      </c>
      <c r="E37" s="341">
        <f t="shared" si="8"/>
        <v>4.4104845729761095E-2</v>
      </c>
      <c r="F37" s="341">
        <f t="shared" si="8"/>
        <v>5.7278284944303148E-2</v>
      </c>
      <c r="G37" s="341">
        <f t="shared" si="9"/>
        <v>0.13187575089060335</v>
      </c>
      <c r="H37" s="341">
        <f t="shared" si="10"/>
        <v>7.4256927105907339E-2</v>
      </c>
      <c r="I37" s="341">
        <f t="shared" si="10"/>
        <v>0.11716405929745206</v>
      </c>
      <c r="J37" s="341">
        <f t="shared" si="11"/>
        <v>0.12500888267759433</v>
      </c>
      <c r="K37" s="341">
        <f t="shared" si="12"/>
        <v>7.2894156664514931E-2</v>
      </c>
      <c r="L37" s="342">
        <f t="shared" si="12"/>
        <v>0.11222261190889626</v>
      </c>
      <c r="M37" s="95"/>
    </row>
    <row r="38" spans="1:16" x14ac:dyDescent="0.25">
      <c r="A38" s="317">
        <f t="shared" si="13"/>
        <v>500</v>
      </c>
      <c r="B38" s="318" t="s">
        <v>21</v>
      </c>
      <c r="C38" s="319">
        <f t="shared" si="14"/>
        <v>599</v>
      </c>
      <c r="D38" s="356">
        <f t="shared" si="7"/>
        <v>2.4711441242129078E-2</v>
      </c>
      <c r="E38" s="356">
        <f t="shared" si="8"/>
        <v>2.1858980559048263E-2</v>
      </c>
      <c r="F38" s="356">
        <f t="shared" si="8"/>
        <v>2.4328106653726339E-2</v>
      </c>
      <c r="G38" s="356">
        <f t="shared" si="9"/>
        <v>0.13558415626059619</v>
      </c>
      <c r="H38" s="356">
        <f t="shared" si="10"/>
        <v>6.5391635584477428E-2</v>
      </c>
      <c r="I38" s="356">
        <f t="shared" si="10"/>
        <v>0.11766204941246518</v>
      </c>
      <c r="J38" s="356">
        <f t="shared" si="11"/>
        <v>0.12509036644005969</v>
      </c>
      <c r="K38" s="356">
        <f t="shared" si="12"/>
        <v>6.3424109204991044E-2</v>
      </c>
      <c r="L38" s="357">
        <f t="shared" si="12"/>
        <v>0.10996064164592211</v>
      </c>
      <c r="M38" s="95"/>
    </row>
    <row r="39" spans="1:16" x14ac:dyDescent="0.25">
      <c r="A39" s="317">
        <f t="shared" si="13"/>
        <v>600</v>
      </c>
      <c r="B39" s="318" t="s">
        <v>21</v>
      </c>
      <c r="C39" s="319">
        <f t="shared" si="14"/>
        <v>699</v>
      </c>
      <c r="D39" s="341">
        <f t="shared" si="7"/>
        <v>1.2488362547926282E-2</v>
      </c>
      <c r="E39" s="341">
        <f t="shared" si="8"/>
        <v>1.260599026340394E-2</v>
      </c>
      <c r="F39" s="341">
        <f t="shared" si="8"/>
        <v>1.2504170223090688E-2</v>
      </c>
      <c r="G39" s="341">
        <f t="shared" si="9"/>
        <v>0.14023915473265156</v>
      </c>
      <c r="H39" s="341">
        <f t="shared" si="10"/>
        <v>5.8969678841117618E-2</v>
      </c>
      <c r="I39" s="341">
        <f t="shared" si="10"/>
        <v>0.11948879249476682</v>
      </c>
      <c r="J39" s="341">
        <f t="shared" si="11"/>
        <v>0.12814790250373073</v>
      </c>
      <c r="K39" s="341">
        <f t="shared" si="12"/>
        <v>5.6874199475715793E-2</v>
      </c>
      <c r="L39" s="342">
        <f t="shared" si="12"/>
        <v>0.11066100512706109</v>
      </c>
      <c r="M39" s="95"/>
    </row>
    <row r="40" spans="1:16" x14ac:dyDescent="0.25">
      <c r="A40" s="317">
        <f t="shared" si="13"/>
        <v>700</v>
      </c>
      <c r="B40" s="318" t="s">
        <v>21</v>
      </c>
      <c r="C40" s="319">
        <f t="shared" si="14"/>
        <v>799</v>
      </c>
      <c r="D40" s="356">
        <f t="shared" si="7"/>
        <v>5.4558377463886356E-3</v>
      </c>
      <c r="E40" s="356">
        <f t="shared" si="8"/>
        <v>6.5447980139923265E-3</v>
      </c>
      <c r="F40" s="356">
        <f t="shared" si="8"/>
        <v>5.6021802142953081E-3</v>
      </c>
      <c r="G40" s="356">
        <f t="shared" si="9"/>
        <v>7.6004257314250076E-2</v>
      </c>
      <c r="H40" s="356">
        <f t="shared" si="10"/>
        <v>3.459585014620329E-2</v>
      </c>
      <c r="I40" s="356">
        <f t="shared" si="10"/>
        <v>6.5431536880103613E-2</v>
      </c>
      <c r="J40" s="356">
        <f t="shared" si="11"/>
        <v>6.9327048345453252E-2</v>
      </c>
      <c r="K40" s="356">
        <f t="shared" si="12"/>
        <v>3.3328039005113157E-2</v>
      </c>
      <c r="L40" s="357">
        <f t="shared" si="12"/>
        <v>6.0494744771316486E-2</v>
      </c>
      <c r="M40" s="95"/>
    </row>
    <row r="41" spans="1:16" x14ac:dyDescent="0.25">
      <c r="A41" s="317">
        <f t="shared" si="13"/>
        <v>800</v>
      </c>
      <c r="B41" s="318" t="s">
        <v>21</v>
      </c>
      <c r="C41" s="319">
        <f t="shared" si="14"/>
        <v>899</v>
      </c>
      <c r="D41" s="341">
        <f t="shared" si="7"/>
        <v>1.4365370946913198E-3</v>
      </c>
      <c r="E41" s="341">
        <f t="shared" si="8"/>
        <v>2.9661153560950446E-3</v>
      </c>
      <c r="F41" s="341">
        <f t="shared" si="8"/>
        <v>1.6420930403850903E-3</v>
      </c>
      <c r="G41" s="341">
        <f t="shared" si="9"/>
        <v>1.4321341409811497E-2</v>
      </c>
      <c r="H41" s="341">
        <f t="shared" si="10"/>
        <v>1.0524195271437553E-2</v>
      </c>
      <c r="I41" s="341">
        <f t="shared" si="10"/>
        <v>1.3351824171302365E-2</v>
      </c>
      <c r="J41" s="341">
        <f t="shared" si="11"/>
        <v>1.3101831015941446E-2</v>
      </c>
      <c r="K41" s="341">
        <f t="shared" si="12"/>
        <v>1.01825960374139E-2</v>
      </c>
      <c r="L41" s="342">
        <f t="shared" si="12"/>
        <v>1.2385601041643206E-2</v>
      </c>
      <c r="M41" s="95"/>
      <c r="N41" s="18"/>
      <c r="O41" s="18"/>
      <c r="P41" s="18"/>
    </row>
    <row r="42" spans="1:16" x14ac:dyDescent="0.25">
      <c r="A42" s="317">
        <f t="shared" si="13"/>
        <v>900</v>
      </c>
      <c r="B42" s="318" t="s">
        <v>21</v>
      </c>
      <c r="C42" s="319">
        <f t="shared" si="14"/>
        <v>999</v>
      </c>
      <c r="D42" s="356">
        <f t="shared" si="7"/>
        <v>4.4547666002622805E-4</v>
      </c>
      <c r="E42" s="356">
        <f t="shared" si="8"/>
        <v>5.480865331914756E-4</v>
      </c>
      <c r="F42" s="356">
        <f t="shared" si="8"/>
        <v>4.5926612739002524E-4</v>
      </c>
      <c r="G42" s="356">
        <f t="shared" si="9"/>
        <v>3.5765416542826406E-3</v>
      </c>
      <c r="H42" s="356">
        <f t="shared" si="10"/>
        <v>2.6264704266450159E-3</v>
      </c>
      <c r="I42" s="356">
        <f t="shared" si="10"/>
        <v>3.3339619906511903E-3</v>
      </c>
      <c r="J42" s="356">
        <f t="shared" si="11"/>
        <v>3.2801951820356726E-3</v>
      </c>
      <c r="K42" s="356">
        <f t="shared" si="12"/>
        <v>2.5325346183493642E-3</v>
      </c>
      <c r="L42" s="357">
        <f t="shared" si="12"/>
        <v>3.0967577711209283E-3</v>
      </c>
      <c r="M42" s="95"/>
    </row>
    <row r="43" spans="1:16" x14ac:dyDescent="0.25">
      <c r="A43" s="317">
        <f t="shared" si="13"/>
        <v>1000</v>
      </c>
      <c r="B43" s="318" t="s">
        <v>21</v>
      </c>
      <c r="C43" s="319">
        <f t="shared" si="14"/>
        <v>1099</v>
      </c>
      <c r="D43" s="341">
        <f t="shared" si="7"/>
        <v>1.851981620333757E-4</v>
      </c>
      <c r="E43" s="341">
        <f t="shared" si="8"/>
        <v>1.9344230583228552E-4</v>
      </c>
      <c r="F43" s="341">
        <f t="shared" si="8"/>
        <v>1.8630607054501025E-4</v>
      </c>
      <c r="G43" s="341">
        <f t="shared" si="9"/>
        <v>1.4389889611232276E-3</v>
      </c>
      <c r="H43" s="341">
        <f t="shared" si="10"/>
        <v>6.6386672608401045E-4</v>
      </c>
      <c r="I43" s="341">
        <f t="shared" si="10"/>
        <v>1.2410786512650819E-3</v>
      </c>
      <c r="J43" s="341">
        <f t="shared" si="11"/>
        <v>1.320321197621811E-3</v>
      </c>
      <c r="K43" s="341">
        <f t="shared" si="12"/>
        <v>6.4260515920142101E-4</v>
      </c>
      <c r="L43" s="342">
        <f t="shared" si="12"/>
        <v>1.1540445722902743E-3</v>
      </c>
      <c r="M43" s="95"/>
    </row>
    <row r="44" spans="1:16" x14ac:dyDescent="0.25">
      <c r="A44" s="317">
        <f t="shared" si="13"/>
        <v>1100</v>
      </c>
      <c r="B44" s="318" t="s">
        <v>21</v>
      </c>
      <c r="C44" s="319">
        <f t="shared" si="14"/>
        <v>1199</v>
      </c>
      <c r="D44" s="356">
        <f t="shared" si="7"/>
        <v>2.0021422922527105E-5</v>
      </c>
      <c r="E44" s="356">
        <f t="shared" si="8"/>
        <v>0</v>
      </c>
      <c r="F44" s="356">
        <f t="shared" si="8"/>
        <v>1.7330797260000953E-5</v>
      </c>
      <c r="G44" s="356">
        <f t="shared" si="9"/>
        <v>6.6664434053490625E-4</v>
      </c>
      <c r="H44" s="356">
        <f t="shared" si="10"/>
        <v>1.9687082221801687E-4</v>
      </c>
      <c r="I44" s="356">
        <f t="shared" si="10"/>
        <v>5.4669806835946932E-4</v>
      </c>
      <c r="J44" s="356">
        <f t="shared" si="11"/>
        <v>6.0544330482980788E-4</v>
      </c>
      <c r="K44" s="356">
        <f t="shared" si="12"/>
        <v>1.8797293772558575E-4</v>
      </c>
      <c r="L44" s="357">
        <f t="shared" si="12"/>
        <v>5.0301756914882781E-4</v>
      </c>
      <c r="M44" s="95"/>
    </row>
    <row r="45" spans="1:16" x14ac:dyDescent="0.25">
      <c r="A45" s="317">
        <f t="shared" si="13"/>
        <v>1200</v>
      </c>
      <c r="B45" s="318" t="s">
        <v>21</v>
      </c>
      <c r="C45" s="319">
        <f t="shared" si="14"/>
        <v>1299</v>
      </c>
      <c r="D45" s="341">
        <f t="shared" si="7"/>
        <v>1.5016067191895328E-5</v>
      </c>
      <c r="E45" s="341">
        <f t="shared" si="8"/>
        <v>0</v>
      </c>
      <c r="F45" s="341">
        <f t="shared" si="8"/>
        <v>1.2998097945000715E-5</v>
      </c>
      <c r="G45" s="341">
        <f t="shared" si="9"/>
        <v>3.8041635444966782E-4</v>
      </c>
      <c r="H45" s="341">
        <f t="shared" si="10"/>
        <v>1.3124721481201125E-4</v>
      </c>
      <c r="I45" s="341">
        <f t="shared" si="10"/>
        <v>3.1679652856468182E-4</v>
      </c>
      <c r="J45" s="341">
        <f t="shared" si="11"/>
        <v>3.4583224767273846E-4</v>
      </c>
      <c r="K45" s="341">
        <f t="shared" si="12"/>
        <v>1.2531529181705715E-4</v>
      </c>
      <c r="L45" s="342">
        <f t="shared" si="12"/>
        <v>2.9172873946371248E-4</v>
      </c>
      <c r="M45" s="95"/>
    </row>
    <row r="46" spans="1:16" x14ac:dyDescent="0.25">
      <c r="A46" s="317">
        <f t="shared" si="13"/>
        <v>1300</v>
      </c>
      <c r="B46" s="318" t="s">
        <v>21</v>
      </c>
      <c r="C46" s="319">
        <f t="shared" si="14"/>
        <v>1399</v>
      </c>
      <c r="D46" s="356">
        <f t="shared" si="7"/>
        <v>0</v>
      </c>
      <c r="E46" s="356">
        <f t="shared" si="8"/>
        <v>0</v>
      </c>
      <c r="F46" s="356">
        <f t="shared" si="8"/>
        <v>0</v>
      </c>
      <c r="G46" s="356">
        <f t="shared" si="9"/>
        <v>1.9308615514708038E-4</v>
      </c>
      <c r="H46" s="356">
        <f t="shared" si="10"/>
        <v>5.6466824977260656E-5</v>
      </c>
      <c r="I46" s="356">
        <f t="shared" si="10"/>
        <v>1.5820343246895549E-4</v>
      </c>
      <c r="J46" s="356">
        <f t="shared" si="11"/>
        <v>1.7481109505649382E-4</v>
      </c>
      <c r="K46" s="356">
        <f t="shared" si="12"/>
        <v>5.3914718572454827E-5</v>
      </c>
      <c r="L46" s="357">
        <f t="shared" si="12"/>
        <v>1.4514934831160204E-4</v>
      </c>
      <c r="M46" s="95"/>
    </row>
    <row r="47" spans="1:16" x14ac:dyDescent="0.25">
      <c r="A47" s="317">
        <f t="shared" si="13"/>
        <v>1400</v>
      </c>
      <c r="B47" s="318" t="s">
        <v>21</v>
      </c>
      <c r="C47" s="319">
        <f t="shared" si="14"/>
        <v>1499</v>
      </c>
      <c r="D47" s="341">
        <f t="shared" si="7"/>
        <v>5.0053557306317761E-6</v>
      </c>
      <c r="E47" s="341">
        <f t="shared" si="8"/>
        <v>0</v>
      </c>
      <c r="F47" s="341">
        <f t="shared" si="8"/>
        <v>4.3326993150002382E-6</v>
      </c>
      <c r="G47" s="341">
        <f t="shared" si="9"/>
        <v>7.2734351125864968E-5</v>
      </c>
      <c r="H47" s="341">
        <f t="shared" si="10"/>
        <v>3.8153260119770713E-5</v>
      </c>
      <c r="I47" s="341">
        <f t="shared" si="10"/>
        <v>6.3904834790415522E-5</v>
      </c>
      <c r="J47" s="341">
        <f t="shared" si="11"/>
        <v>6.6323992704360807E-5</v>
      </c>
      <c r="K47" s="341">
        <f t="shared" si="12"/>
        <v>3.6428863900307313E-5</v>
      </c>
      <c r="L47" s="342">
        <f t="shared" si="12"/>
        <v>5.8989267170971274E-5</v>
      </c>
      <c r="M47" s="95"/>
    </row>
    <row r="48" spans="1:16" x14ac:dyDescent="0.25">
      <c r="A48" s="317">
        <f t="shared" si="13"/>
        <v>1500</v>
      </c>
      <c r="B48" s="318" t="s">
        <v>22</v>
      </c>
      <c r="C48" s="319">
        <f t="shared" si="14"/>
        <v>1599</v>
      </c>
      <c r="D48" s="356">
        <f t="shared" si="7"/>
        <v>0</v>
      </c>
      <c r="E48" s="356">
        <f t="shared" si="8"/>
        <v>0</v>
      </c>
      <c r="F48" s="356">
        <f t="shared" si="8"/>
        <v>0</v>
      </c>
      <c r="G48" s="356">
        <f t="shared" si="9"/>
        <v>2.9303047935600273E-5</v>
      </c>
      <c r="H48" s="356">
        <f t="shared" si="10"/>
        <v>2.1365825667071599E-5</v>
      </c>
      <c r="I48" s="356">
        <f t="shared" si="10"/>
        <v>2.7276453873957845E-5</v>
      </c>
      <c r="J48" s="356">
        <f t="shared" si="11"/>
        <v>2.652959708174432E-5</v>
      </c>
      <c r="K48" s="356">
        <f t="shared" si="12"/>
        <v>2.0400163784172095E-5</v>
      </c>
      <c r="L48" s="357">
        <f t="shared" si="12"/>
        <v>2.5025749708896904E-5</v>
      </c>
      <c r="M48" s="95"/>
    </row>
    <row r="49" spans="1:26" x14ac:dyDescent="0.25">
      <c r="A49" s="317">
        <f t="shared" si="13"/>
        <v>1600</v>
      </c>
      <c r="B49" s="318" t="s">
        <v>22</v>
      </c>
      <c r="C49" s="319">
        <v>1699</v>
      </c>
      <c r="D49" s="341">
        <f t="shared" si="7"/>
        <v>0</v>
      </c>
      <c r="E49" s="341">
        <f t="shared" ref="E49:F53" si="15">E22/E$30</f>
        <v>0</v>
      </c>
      <c r="F49" s="341">
        <f t="shared" si="15"/>
        <v>0</v>
      </c>
      <c r="G49" s="341">
        <f t="shared" si="9"/>
        <v>1.5698061394071573E-5</v>
      </c>
      <c r="H49" s="341">
        <f t="shared" ref="H49:I53" si="16">H22/H$30</f>
        <v>4.5783912143724859E-6</v>
      </c>
      <c r="I49" s="341">
        <f t="shared" si="16"/>
        <v>1.285889968343727E-5</v>
      </c>
      <c r="J49" s="341">
        <f t="shared" si="11"/>
        <v>1.4212284150934458E-5</v>
      </c>
      <c r="K49" s="341">
        <f t="shared" ref="K49:L53" si="17">K22/K$30</f>
        <v>4.3714636680368776E-6</v>
      </c>
      <c r="L49" s="342">
        <f t="shared" si="17"/>
        <v>1.1797853434194255E-5</v>
      </c>
      <c r="M49" s="95"/>
    </row>
    <row r="50" spans="1:26" x14ac:dyDescent="0.25">
      <c r="A50" s="317">
        <v>1700</v>
      </c>
      <c r="B50" s="318" t="s">
        <v>22</v>
      </c>
      <c r="C50" s="319">
        <v>1799</v>
      </c>
      <c r="D50" s="356">
        <f t="shared" si="7"/>
        <v>0</v>
      </c>
      <c r="E50" s="356">
        <f t="shared" si="15"/>
        <v>0</v>
      </c>
      <c r="F50" s="356">
        <f t="shared" si="15"/>
        <v>0</v>
      </c>
      <c r="G50" s="356">
        <f t="shared" si="9"/>
        <v>6.802493270764349E-6</v>
      </c>
      <c r="H50" s="356">
        <f t="shared" si="16"/>
        <v>6.1045216191633142E-6</v>
      </c>
      <c r="I50" s="356">
        <f t="shared" si="16"/>
        <v>6.6242816551040481E-6</v>
      </c>
      <c r="J50" s="356">
        <f t="shared" si="11"/>
        <v>6.1586564654049317E-6</v>
      </c>
      <c r="K50" s="356">
        <f t="shared" si="17"/>
        <v>5.8286182240491699E-6</v>
      </c>
      <c r="L50" s="357">
        <f t="shared" si="17"/>
        <v>6.0776820721606767E-6</v>
      </c>
      <c r="M50" s="95"/>
    </row>
    <row r="51" spans="1:26" x14ac:dyDescent="0.25">
      <c r="A51" s="317">
        <f t="shared" si="13"/>
        <v>1800</v>
      </c>
      <c r="B51" s="318" t="s">
        <v>22</v>
      </c>
      <c r="C51" s="319">
        <v>1899</v>
      </c>
      <c r="D51" s="341">
        <f t="shared" si="7"/>
        <v>0</v>
      </c>
      <c r="E51" s="341">
        <f t="shared" si="15"/>
        <v>0</v>
      </c>
      <c r="F51" s="341">
        <f t="shared" si="15"/>
        <v>0</v>
      </c>
      <c r="G51" s="341">
        <f t="shared" si="9"/>
        <v>2.0930748525428767E-6</v>
      </c>
      <c r="H51" s="341">
        <f t="shared" si="16"/>
        <v>7.6306520239541426E-6</v>
      </c>
      <c r="I51" s="341">
        <f t="shared" si="16"/>
        <v>3.5069726409374371E-6</v>
      </c>
      <c r="J51" s="341">
        <f t="shared" si="11"/>
        <v>1.8949712201245944E-6</v>
      </c>
      <c r="K51" s="341">
        <f t="shared" si="17"/>
        <v>7.285772780061463E-6</v>
      </c>
      <c r="L51" s="342">
        <f t="shared" si="17"/>
        <v>3.2175963911438877E-6</v>
      </c>
      <c r="M51" s="95"/>
    </row>
    <row r="52" spans="1:26" x14ac:dyDescent="0.25">
      <c r="A52" s="317">
        <f t="shared" si="13"/>
        <v>1900</v>
      </c>
      <c r="B52" s="318" t="s">
        <v>22</v>
      </c>
      <c r="C52" s="319">
        <v>1999</v>
      </c>
      <c r="D52" s="356">
        <f t="shared" si="7"/>
        <v>0</v>
      </c>
      <c r="E52" s="356">
        <f t="shared" si="15"/>
        <v>0</v>
      </c>
      <c r="F52" s="356">
        <f t="shared" si="15"/>
        <v>0</v>
      </c>
      <c r="G52" s="356">
        <f t="shared" si="9"/>
        <v>1.0465374262714384E-6</v>
      </c>
      <c r="H52" s="356">
        <f t="shared" si="16"/>
        <v>1.5261304047908286E-6</v>
      </c>
      <c r="I52" s="356">
        <f t="shared" si="16"/>
        <v>1.168990880312479E-6</v>
      </c>
      <c r="J52" s="356">
        <f t="shared" si="11"/>
        <v>9.4748561006229719E-7</v>
      </c>
      <c r="K52" s="356">
        <f t="shared" si="17"/>
        <v>1.4571545560122925E-6</v>
      </c>
      <c r="L52" s="357">
        <f t="shared" si="17"/>
        <v>1.0725321303812959E-6</v>
      </c>
      <c r="M52" s="95"/>
    </row>
    <row r="53" spans="1:26" x14ac:dyDescent="0.25">
      <c r="A53" s="317">
        <v>2000</v>
      </c>
      <c r="B53" s="318" t="s">
        <v>23</v>
      </c>
      <c r="C53" s="320" t="s">
        <v>24</v>
      </c>
      <c r="D53" s="341">
        <f t="shared" si="7"/>
        <v>0</v>
      </c>
      <c r="E53" s="341">
        <f t="shared" si="15"/>
        <v>0</v>
      </c>
      <c r="F53" s="341">
        <f t="shared" si="15"/>
        <v>0</v>
      </c>
      <c r="G53" s="341">
        <f t="shared" si="9"/>
        <v>0</v>
      </c>
      <c r="H53" s="341">
        <f t="shared" si="16"/>
        <v>0</v>
      </c>
      <c r="I53" s="341">
        <f t="shared" si="16"/>
        <v>0</v>
      </c>
      <c r="J53" s="341">
        <f t="shared" si="11"/>
        <v>0</v>
      </c>
      <c r="K53" s="341">
        <f t="shared" si="17"/>
        <v>0</v>
      </c>
      <c r="L53" s="448">
        <f t="shared" si="17"/>
        <v>0</v>
      </c>
      <c r="M53" s="95"/>
    </row>
    <row r="54" spans="1:26" s="53" customFormat="1" x14ac:dyDescent="0.25">
      <c r="A54" s="329"/>
      <c r="B54" s="326" t="s">
        <v>28</v>
      </c>
      <c r="C54" s="330"/>
      <c r="D54" s="447">
        <f>SUM(D33:D53)</f>
        <v>0.99999999999999989</v>
      </c>
      <c r="E54" s="447">
        <f t="shared" ref="E54:L54" si="18">SUM(E33:E53)</f>
        <v>1</v>
      </c>
      <c r="F54" s="447">
        <f t="shared" si="18"/>
        <v>0.99999999999999989</v>
      </c>
      <c r="G54" s="447">
        <f t="shared" si="18"/>
        <v>1</v>
      </c>
      <c r="H54" s="447">
        <f t="shared" si="18"/>
        <v>1</v>
      </c>
      <c r="I54" s="447">
        <f t="shared" si="18"/>
        <v>1</v>
      </c>
      <c r="J54" s="447">
        <f t="shared" si="18"/>
        <v>0.99999999999999978</v>
      </c>
      <c r="K54" s="447">
        <f t="shared" si="18"/>
        <v>1</v>
      </c>
      <c r="L54" s="447">
        <f t="shared" si="18"/>
        <v>0.99999999999999989</v>
      </c>
      <c r="M54" s="95"/>
      <c r="Z54" s="55"/>
    </row>
    <row r="55" spans="1:26" x14ac:dyDescent="0.25">
      <c r="A55" s="451" t="s">
        <v>73</v>
      </c>
      <c r="B55" s="451"/>
      <c r="C55" s="451"/>
      <c r="D55" s="451"/>
      <c r="E55" s="451"/>
      <c r="F55" s="451"/>
      <c r="G55" s="451"/>
      <c r="H55" s="451"/>
      <c r="I55" s="451"/>
      <c r="J55" s="451"/>
      <c r="M55" s="95"/>
    </row>
    <row r="56" spans="1:26" x14ac:dyDescent="0.25">
      <c r="A56" s="451" t="s">
        <v>91</v>
      </c>
      <c r="B56" s="451"/>
      <c r="C56" s="451"/>
      <c r="D56" s="451"/>
      <c r="E56" s="451"/>
      <c r="F56" s="451"/>
      <c r="G56" s="451"/>
      <c r="H56" s="451"/>
      <c r="I56" s="451"/>
      <c r="J56" s="451"/>
    </row>
    <row r="57" spans="1:26" x14ac:dyDescent="0.25">
      <c r="A57" s="451" t="s">
        <v>93</v>
      </c>
      <c r="B57" s="451"/>
      <c r="C57" s="451"/>
      <c r="D57" s="451"/>
      <c r="E57" s="451"/>
      <c r="F57" s="451"/>
      <c r="G57" s="451"/>
      <c r="H57" s="451"/>
      <c r="I57" s="451"/>
      <c r="J57" s="451"/>
    </row>
    <row r="58" spans="1:26" x14ac:dyDescent="0.25">
      <c r="A58" s="451"/>
      <c r="B58" s="451"/>
      <c r="C58" s="451"/>
      <c r="D58" s="451"/>
      <c r="E58" s="451"/>
      <c r="F58" s="451"/>
      <c r="G58" s="451"/>
      <c r="H58" s="451"/>
      <c r="I58" s="451"/>
      <c r="J58" s="451"/>
    </row>
    <row r="61" spans="1:26" x14ac:dyDescent="0.25">
      <c r="F61" s="17"/>
    </row>
  </sheetData>
  <mergeCells count="15">
    <mergeCell ref="A55:J55"/>
    <mergeCell ref="A56:J56"/>
    <mergeCell ref="A57:J58"/>
    <mergeCell ref="A2:L2"/>
    <mergeCell ref="O2:X2"/>
    <mergeCell ref="O21:X21"/>
    <mergeCell ref="O22:X22"/>
    <mergeCell ref="O23:X24"/>
    <mergeCell ref="A4:B4"/>
    <mergeCell ref="A5:C5"/>
    <mergeCell ref="A6:C6"/>
    <mergeCell ref="A31:C31"/>
    <mergeCell ref="A32:C32"/>
    <mergeCell ref="A33:C33"/>
    <mergeCell ref="A28:C28"/>
  </mergeCells>
  <pageMargins left="0.7" right="0.7" top="0.75" bottom="0.75" header="0.3" footer="0.3"/>
  <pageSetup paperSize="9" orientation="portrait" verticalDpi="0" r:id="rId1"/>
  <ignoredErrors>
    <ignoredError sqref="F22:F25" formulaRange="1"/>
    <ignoredError sqref="G33:G53 J33:J53" formula="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50334-F276-47CE-B638-2153C29EA08C}">
  <dimension ref="A1:J15"/>
  <sheetViews>
    <sheetView showGridLines="0" workbookViewId="0">
      <selection activeCell="E3" sqref="A3:E12"/>
    </sheetView>
  </sheetViews>
  <sheetFormatPr baseColWidth="10" defaultColWidth="11.5703125" defaultRowHeight="15" x14ac:dyDescent="0.25"/>
  <cols>
    <col min="1" max="1" width="10.7109375" style="1" customWidth="1"/>
    <col min="2" max="2" width="35.28515625" style="1" customWidth="1"/>
    <col min="3" max="5" width="12.7109375" style="1" customWidth="1"/>
    <col min="6" max="16384" width="11.5703125" style="1"/>
  </cols>
  <sheetData>
    <row r="1" spans="1:10" ht="27.75" customHeight="1" x14ac:dyDescent="0.25">
      <c r="A1" s="538" t="s">
        <v>178</v>
      </c>
      <c r="B1" s="538"/>
      <c r="C1" s="538"/>
      <c r="D1" s="538"/>
      <c r="E1" s="538"/>
      <c r="F1" s="56"/>
      <c r="G1" s="56"/>
      <c r="H1" s="56"/>
      <c r="I1" s="56"/>
      <c r="J1" s="56"/>
    </row>
    <row r="2" spans="1:10" x14ac:dyDescent="0.25">
      <c r="A2" s="63"/>
    </row>
    <row r="3" spans="1:10" ht="60" x14ac:dyDescent="0.25">
      <c r="B3" s="57"/>
      <c r="C3" s="296" t="s">
        <v>61</v>
      </c>
      <c r="D3" s="296" t="s">
        <v>62</v>
      </c>
      <c r="E3" s="297" t="s">
        <v>63</v>
      </c>
    </row>
    <row r="4" spans="1:10" ht="17.100000000000001" customHeight="1" x14ac:dyDescent="0.25">
      <c r="A4" s="539" t="s">
        <v>0</v>
      </c>
      <c r="B4" s="298" t="s">
        <v>32</v>
      </c>
      <c r="C4" s="299">
        <v>798.5</v>
      </c>
      <c r="D4" s="300">
        <f>C4/$C$6</f>
        <v>0.75259898773786749</v>
      </c>
      <c r="E4" s="540">
        <v>199786</v>
      </c>
    </row>
    <row r="5" spans="1:10" ht="17.100000000000001" customHeight="1" x14ac:dyDescent="0.25">
      <c r="A5" s="539"/>
      <c r="B5" s="58" t="s">
        <v>33</v>
      </c>
      <c r="C5" s="59">
        <f>'Droits dérivés'!D28</f>
        <v>262.49</v>
      </c>
      <c r="D5" s="60">
        <f>C5/$C$6</f>
        <v>0.24740101226213254</v>
      </c>
      <c r="E5" s="541"/>
    </row>
    <row r="6" spans="1:10" ht="17.100000000000001" customHeight="1" x14ac:dyDescent="0.25">
      <c r="A6" s="539"/>
      <c r="B6" s="301" t="s">
        <v>64</v>
      </c>
      <c r="C6" s="302">
        <f>SUM(C4:C5)</f>
        <v>1060.99</v>
      </c>
      <c r="D6" s="303">
        <v>1</v>
      </c>
      <c r="E6" s="542"/>
    </row>
    <row r="7" spans="1:10" ht="17.100000000000001" customHeight="1" x14ac:dyDescent="0.25">
      <c r="A7" s="539" t="s">
        <v>1</v>
      </c>
      <c r="B7" s="58" t="s">
        <v>32</v>
      </c>
      <c r="C7" s="59">
        <v>551.34</v>
      </c>
      <c r="D7" s="60">
        <f>C7/$C$9</f>
        <v>0.57193539352067968</v>
      </c>
      <c r="E7" s="543">
        <v>1911064</v>
      </c>
    </row>
    <row r="8" spans="1:10" ht="17.100000000000001" customHeight="1" x14ac:dyDescent="0.25">
      <c r="A8" s="539"/>
      <c r="B8" s="304" t="s">
        <v>33</v>
      </c>
      <c r="C8" s="305">
        <f>'Droits dérivés'!G28</f>
        <v>412.65</v>
      </c>
      <c r="D8" s="306">
        <f>C8/$C$9</f>
        <v>0.42806460647932032</v>
      </c>
      <c r="E8" s="543"/>
    </row>
    <row r="9" spans="1:10" ht="17.100000000000001" customHeight="1" x14ac:dyDescent="0.25">
      <c r="A9" s="539"/>
      <c r="B9" s="61" t="s">
        <v>64</v>
      </c>
      <c r="C9" s="62">
        <f>SUM(C7:C8)</f>
        <v>963.99</v>
      </c>
      <c r="D9" s="78">
        <v>1</v>
      </c>
      <c r="E9" s="543"/>
    </row>
    <row r="10" spans="1:10" ht="17.100000000000001" customHeight="1" x14ac:dyDescent="0.25">
      <c r="A10" s="539" t="s">
        <v>2</v>
      </c>
      <c r="B10" s="304" t="s">
        <v>32</v>
      </c>
      <c r="C10" s="305">
        <v>574.74</v>
      </c>
      <c r="D10" s="306">
        <f>C10/$C$12</f>
        <v>0.59057933784089267</v>
      </c>
      <c r="E10" s="543">
        <f>E4+E7</f>
        <v>2110850</v>
      </c>
    </row>
    <row r="11" spans="1:10" ht="17.100000000000001" customHeight="1" x14ac:dyDescent="0.25">
      <c r="A11" s="539"/>
      <c r="B11" s="58" t="s">
        <v>33</v>
      </c>
      <c r="C11" s="59">
        <f>'Droits dérivés'!J28</f>
        <v>398.44</v>
      </c>
      <c r="D11" s="60">
        <f>C11/$C$12</f>
        <v>0.40942066215910722</v>
      </c>
      <c r="E11" s="543"/>
    </row>
    <row r="12" spans="1:10" ht="17.100000000000001" customHeight="1" x14ac:dyDescent="0.25">
      <c r="A12" s="539"/>
      <c r="B12" s="301" t="s">
        <v>64</v>
      </c>
      <c r="C12" s="302">
        <f>SUM(C10:C11)</f>
        <v>973.18000000000006</v>
      </c>
      <c r="D12" s="303">
        <v>1</v>
      </c>
      <c r="E12" s="543"/>
    </row>
    <row r="13" spans="1:10" ht="21" customHeight="1" x14ac:dyDescent="0.25">
      <c r="A13" s="476" t="s">
        <v>10</v>
      </c>
      <c r="B13" s="476"/>
      <c r="C13" s="476"/>
      <c r="D13" s="476"/>
      <c r="E13" s="476"/>
    </row>
    <row r="14" spans="1:10" ht="21" customHeight="1" x14ac:dyDescent="0.25">
      <c r="A14" s="451" t="s">
        <v>94</v>
      </c>
      <c r="B14" s="451"/>
      <c r="C14" s="451"/>
      <c r="D14" s="451"/>
      <c r="E14" s="451"/>
    </row>
    <row r="15" spans="1:10" ht="36" customHeight="1" x14ac:dyDescent="0.25">
      <c r="A15" s="451" t="s">
        <v>95</v>
      </c>
      <c r="B15" s="451"/>
      <c r="C15" s="451"/>
      <c r="D15" s="451"/>
      <c r="E15" s="451"/>
    </row>
  </sheetData>
  <mergeCells count="10">
    <mergeCell ref="A13:E13"/>
    <mergeCell ref="A14:E14"/>
    <mergeCell ref="A15:E15"/>
    <mergeCell ref="A1:E1"/>
    <mergeCell ref="A4:A6"/>
    <mergeCell ref="E4:E6"/>
    <mergeCell ref="A7:A9"/>
    <mergeCell ref="E7:E9"/>
    <mergeCell ref="A10:A12"/>
    <mergeCell ref="E10:E1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72813-C62E-4D7F-83B2-63CAE4C6410E}">
  <dimension ref="A1:Y59"/>
  <sheetViews>
    <sheetView showGridLines="0" zoomScaleNormal="100" workbookViewId="0">
      <selection activeCell="L4" sqref="A4:L30"/>
    </sheetView>
  </sheetViews>
  <sheetFormatPr baseColWidth="10" defaultRowHeight="15" x14ac:dyDescent="0.25"/>
  <cols>
    <col min="1" max="1" width="9.140625" customWidth="1"/>
    <col min="2" max="2" width="3.28515625" customWidth="1"/>
    <col min="3" max="3" width="7.140625" customWidth="1"/>
    <col min="4" max="4" width="11" customWidth="1"/>
    <col min="5" max="5" width="11.7109375" customWidth="1"/>
    <col min="6" max="6" width="9.42578125" customWidth="1"/>
    <col min="7" max="8" width="11.85546875" customWidth="1"/>
    <col min="9" max="9" width="8.85546875" customWidth="1"/>
    <col min="10" max="10" width="11.42578125" customWidth="1"/>
    <col min="11" max="11" width="11.7109375" customWidth="1"/>
    <col min="12" max="12" width="8.85546875" customWidth="1"/>
    <col min="13" max="13" width="9.7109375" customWidth="1"/>
  </cols>
  <sheetData>
    <row r="1" spans="1:25" x14ac:dyDescent="0.25">
      <c r="A1" s="10"/>
      <c r="B1" s="11"/>
    </row>
    <row r="2" spans="1:25" ht="35.25" customHeight="1" x14ac:dyDescent="0.25">
      <c r="A2" s="465" t="s">
        <v>164</v>
      </c>
      <c r="B2" s="465"/>
      <c r="C2" s="465"/>
      <c r="D2" s="465"/>
      <c r="E2" s="465"/>
      <c r="F2" s="465"/>
      <c r="G2" s="465"/>
      <c r="H2" s="465"/>
      <c r="I2" s="465"/>
      <c r="J2" s="465"/>
      <c r="K2" s="465"/>
      <c r="L2" s="465"/>
    </row>
    <row r="3" spans="1:25" x14ac:dyDescent="0.25">
      <c r="A3" s="466" t="s">
        <v>15</v>
      </c>
      <c r="B3" s="466"/>
      <c r="C3" s="12"/>
      <c r="D3" s="12"/>
      <c r="E3" s="12"/>
      <c r="F3" s="12"/>
      <c r="G3" s="12"/>
      <c r="H3" s="12"/>
      <c r="I3" s="12"/>
      <c r="J3" s="12"/>
      <c r="K3" s="12"/>
      <c r="L3" s="13"/>
    </row>
    <row r="4" spans="1:25" x14ac:dyDescent="0.25">
      <c r="A4" s="455" t="s">
        <v>16</v>
      </c>
      <c r="B4" s="456"/>
      <c r="C4" s="457"/>
      <c r="D4" s="467" t="s">
        <v>0</v>
      </c>
      <c r="E4" s="468"/>
      <c r="F4" s="469"/>
      <c r="G4" s="308" t="s">
        <v>1</v>
      </c>
      <c r="H4" s="309"/>
      <c r="I4" s="309"/>
      <c r="J4" s="310" t="s">
        <v>2</v>
      </c>
      <c r="K4" s="309"/>
      <c r="L4" s="311"/>
      <c r="O4" s="464" t="s">
        <v>165</v>
      </c>
      <c r="P4" s="464"/>
      <c r="Q4" s="464"/>
      <c r="R4" s="464"/>
      <c r="S4" s="464"/>
      <c r="T4" s="464"/>
      <c r="U4" s="464"/>
      <c r="V4" s="464"/>
      <c r="W4" s="464"/>
      <c r="X4" s="464"/>
      <c r="Y4" s="464"/>
    </row>
    <row r="5" spans="1:25" ht="78" customHeight="1" x14ac:dyDescent="0.25">
      <c r="A5" s="458"/>
      <c r="B5" s="459"/>
      <c r="C5" s="460"/>
      <c r="D5" s="312" t="s">
        <v>17</v>
      </c>
      <c r="E5" s="313" t="s">
        <v>18</v>
      </c>
      <c r="F5" s="314" t="s">
        <v>19</v>
      </c>
      <c r="G5" s="315" t="s">
        <v>17</v>
      </c>
      <c r="H5" s="313" t="s">
        <v>18</v>
      </c>
      <c r="I5" s="316" t="s">
        <v>19</v>
      </c>
      <c r="J5" s="312" t="s">
        <v>17</v>
      </c>
      <c r="K5" s="313" t="s">
        <v>18</v>
      </c>
      <c r="L5" s="316" t="s">
        <v>19</v>
      </c>
    </row>
    <row r="6" spans="1:25" x14ac:dyDescent="0.25">
      <c r="A6" s="461" t="s">
        <v>20</v>
      </c>
      <c r="B6" s="462"/>
      <c r="C6" s="463"/>
      <c r="D6" s="343">
        <v>768201</v>
      </c>
      <c r="E6" s="343">
        <v>8691</v>
      </c>
      <c r="F6" s="344">
        <f>SUM(D6:E6)</f>
        <v>776892</v>
      </c>
      <c r="G6" s="344">
        <v>624767</v>
      </c>
      <c r="H6" s="345">
        <v>122297</v>
      </c>
      <c r="I6" s="343">
        <f>SUM(G6:H6)</f>
        <v>747064</v>
      </c>
      <c r="J6" s="346">
        <f>D6+G6</f>
        <v>1392968</v>
      </c>
      <c r="K6" s="347">
        <f>E6+H6</f>
        <v>130988</v>
      </c>
      <c r="L6" s="348">
        <f>F6+I6</f>
        <v>1523956</v>
      </c>
    </row>
    <row r="7" spans="1:25" x14ac:dyDescent="0.25">
      <c r="A7" s="317">
        <v>100</v>
      </c>
      <c r="B7" s="318" t="s">
        <v>21</v>
      </c>
      <c r="C7" s="319">
        <f>A7+99</f>
        <v>199</v>
      </c>
      <c r="D7" s="349">
        <v>395662</v>
      </c>
      <c r="E7" s="350">
        <v>7693</v>
      </c>
      <c r="F7" s="344">
        <f t="shared" ref="F7:F26" si="0">SUM(D7:E7)</f>
        <v>403355</v>
      </c>
      <c r="G7" s="344">
        <v>544336</v>
      </c>
      <c r="H7" s="349">
        <v>109809</v>
      </c>
      <c r="I7" s="350">
        <f t="shared" ref="I7:I26" si="1">SUM(G7:H7)</f>
        <v>654145</v>
      </c>
      <c r="J7" s="346">
        <f t="shared" ref="J7:L23" si="2">D7+G7</f>
        <v>939998</v>
      </c>
      <c r="K7" s="347">
        <f t="shared" si="2"/>
        <v>117502</v>
      </c>
      <c r="L7" s="351">
        <f t="shared" si="2"/>
        <v>1057500</v>
      </c>
    </row>
    <row r="8" spans="1:25" x14ac:dyDescent="0.25">
      <c r="A8" s="317">
        <f>A7+100</f>
        <v>200</v>
      </c>
      <c r="B8" s="318" t="s">
        <v>21</v>
      </c>
      <c r="C8" s="319">
        <f>C7+100</f>
        <v>299</v>
      </c>
      <c r="D8" s="334">
        <v>245908</v>
      </c>
      <c r="E8" s="335">
        <v>4197</v>
      </c>
      <c r="F8" s="331">
        <f t="shared" si="0"/>
        <v>250105</v>
      </c>
      <c r="G8" s="331">
        <v>515131</v>
      </c>
      <c r="H8" s="334">
        <v>87773</v>
      </c>
      <c r="I8" s="335">
        <f t="shared" si="1"/>
        <v>602904</v>
      </c>
      <c r="J8" s="332">
        <f t="shared" si="2"/>
        <v>761039</v>
      </c>
      <c r="K8" s="333">
        <f t="shared" si="2"/>
        <v>91970</v>
      </c>
      <c r="L8" s="336">
        <f t="shared" si="2"/>
        <v>853009</v>
      </c>
    </row>
    <row r="9" spans="1:25" x14ac:dyDescent="0.25">
      <c r="A9" s="317">
        <f t="shared" ref="A9:A25" si="3">A8+100</f>
        <v>300</v>
      </c>
      <c r="B9" s="318" t="s">
        <v>21</v>
      </c>
      <c r="C9" s="319">
        <f t="shared" ref="C9:C21" si="4">C8+100</f>
        <v>399</v>
      </c>
      <c r="D9" s="349">
        <v>197331</v>
      </c>
      <c r="E9" s="350">
        <v>7127</v>
      </c>
      <c r="F9" s="344">
        <f t="shared" si="0"/>
        <v>204458</v>
      </c>
      <c r="G9" s="344">
        <v>442712</v>
      </c>
      <c r="H9" s="349">
        <v>159738</v>
      </c>
      <c r="I9" s="350">
        <f t="shared" si="1"/>
        <v>602450</v>
      </c>
      <c r="J9" s="346">
        <f t="shared" si="2"/>
        <v>640043</v>
      </c>
      <c r="K9" s="347">
        <f t="shared" si="2"/>
        <v>166865</v>
      </c>
      <c r="L9" s="351">
        <f t="shared" si="2"/>
        <v>806908</v>
      </c>
    </row>
    <row r="10" spans="1:25" x14ac:dyDescent="0.25">
      <c r="A10" s="317">
        <f t="shared" si="3"/>
        <v>400</v>
      </c>
      <c r="B10" s="318" t="s">
        <v>21</v>
      </c>
      <c r="C10" s="319">
        <f t="shared" si="4"/>
        <v>499</v>
      </c>
      <c r="D10" s="334">
        <v>148740</v>
      </c>
      <c r="E10" s="335">
        <v>1461</v>
      </c>
      <c r="F10" s="331">
        <f t="shared" si="0"/>
        <v>150201</v>
      </c>
      <c r="G10" s="331">
        <v>381660</v>
      </c>
      <c r="H10" s="334">
        <v>46957</v>
      </c>
      <c r="I10" s="335">
        <f t="shared" si="1"/>
        <v>428617</v>
      </c>
      <c r="J10" s="332">
        <f t="shared" si="2"/>
        <v>530400</v>
      </c>
      <c r="K10" s="333">
        <f t="shared" si="2"/>
        <v>48418</v>
      </c>
      <c r="L10" s="336">
        <f t="shared" si="2"/>
        <v>578818</v>
      </c>
      <c r="M10" s="95"/>
    </row>
    <row r="11" spans="1:25" x14ac:dyDescent="0.25">
      <c r="A11" s="317">
        <f t="shared" si="3"/>
        <v>500</v>
      </c>
      <c r="B11" s="318" t="s">
        <v>21</v>
      </c>
      <c r="C11" s="319">
        <f t="shared" si="4"/>
        <v>599</v>
      </c>
      <c r="D11" s="349">
        <v>147101</v>
      </c>
      <c r="E11" s="350">
        <v>747</v>
      </c>
      <c r="F11" s="344">
        <f t="shared" si="0"/>
        <v>147848</v>
      </c>
      <c r="G11" s="344">
        <v>364918</v>
      </c>
      <c r="H11" s="349">
        <v>42019</v>
      </c>
      <c r="I11" s="350">
        <f t="shared" si="1"/>
        <v>406937</v>
      </c>
      <c r="J11" s="346">
        <f t="shared" si="2"/>
        <v>512019</v>
      </c>
      <c r="K11" s="347">
        <f t="shared" si="2"/>
        <v>42766</v>
      </c>
      <c r="L11" s="351">
        <f t="shared" si="2"/>
        <v>554785</v>
      </c>
      <c r="M11" s="95"/>
    </row>
    <row r="12" spans="1:25" x14ac:dyDescent="0.25">
      <c r="A12" s="317">
        <f t="shared" si="3"/>
        <v>600</v>
      </c>
      <c r="B12" s="318" t="s">
        <v>21</v>
      </c>
      <c r="C12" s="319">
        <f t="shared" si="4"/>
        <v>699</v>
      </c>
      <c r="D12" s="334">
        <v>201247</v>
      </c>
      <c r="E12" s="335">
        <v>430</v>
      </c>
      <c r="F12" s="331">
        <f t="shared" si="0"/>
        <v>201677</v>
      </c>
      <c r="G12" s="331">
        <v>453366</v>
      </c>
      <c r="H12" s="334">
        <v>39657</v>
      </c>
      <c r="I12" s="335">
        <f t="shared" si="1"/>
        <v>493023</v>
      </c>
      <c r="J12" s="332">
        <f t="shared" si="2"/>
        <v>654613</v>
      </c>
      <c r="K12" s="333">
        <f t="shared" si="2"/>
        <v>40087</v>
      </c>
      <c r="L12" s="336">
        <f t="shared" si="2"/>
        <v>694700</v>
      </c>
      <c r="M12" s="95"/>
    </row>
    <row r="13" spans="1:25" x14ac:dyDescent="0.25">
      <c r="A13" s="317">
        <f t="shared" si="3"/>
        <v>700</v>
      </c>
      <c r="B13" s="318" t="s">
        <v>21</v>
      </c>
      <c r="C13" s="319">
        <f t="shared" si="4"/>
        <v>799</v>
      </c>
      <c r="D13" s="349">
        <v>279330</v>
      </c>
      <c r="E13" s="350">
        <v>244</v>
      </c>
      <c r="F13" s="344">
        <f t="shared" si="0"/>
        <v>279574</v>
      </c>
      <c r="G13" s="344">
        <v>724726</v>
      </c>
      <c r="H13" s="349">
        <v>26406</v>
      </c>
      <c r="I13" s="350">
        <f t="shared" si="1"/>
        <v>751132</v>
      </c>
      <c r="J13" s="346">
        <f t="shared" si="2"/>
        <v>1004056</v>
      </c>
      <c r="K13" s="347">
        <f t="shared" si="2"/>
        <v>26650</v>
      </c>
      <c r="L13" s="351">
        <f t="shared" si="2"/>
        <v>1030706</v>
      </c>
      <c r="M13" s="95"/>
    </row>
    <row r="14" spans="1:25" x14ac:dyDescent="0.25">
      <c r="A14" s="317">
        <f t="shared" si="3"/>
        <v>800</v>
      </c>
      <c r="B14" s="318" t="s">
        <v>21</v>
      </c>
      <c r="C14" s="319">
        <f t="shared" si="4"/>
        <v>899</v>
      </c>
      <c r="D14" s="334">
        <v>357256</v>
      </c>
      <c r="E14" s="335">
        <v>155</v>
      </c>
      <c r="F14" s="331">
        <f t="shared" si="0"/>
        <v>357411</v>
      </c>
      <c r="G14" s="331">
        <v>725689</v>
      </c>
      <c r="H14" s="334">
        <v>12059</v>
      </c>
      <c r="I14" s="335">
        <f t="shared" si="1"/>
        <v>737748</v>
      </c>
      <c r="J14" s="332">
        <f t="shared" si="2"/>
        <v>1082945</v>
      </c>
      <c r="K14" s="333">
        <f t="shared" si="2"/>
        <v>12214</v>
      </c>
      <c r="L14" s="336">
        <f t="shared" si="2"/>
        <v>1095159</v>
      </c>
      <c r="M14" s="95"/>
    </row>
    <row r="15" spans="1:25" x14ac:dyDescent="0.25">
      <c r="A15" s="317">
        <f t="shared" si="3"/>
        <v>900</v>
      </c>
      <c r="B15" s="318" t="s">
        <v>21</v>
      </c>
      <c r="C15" s="319">
        <f t="shared" si="4"/>
        <v>999</v>
      </c>
      <c r="D15" s="349">
        <v>423529</v>
      </c>
      <c r="E15" s="350">
        <v>256</v>
      </c>
      <c r="F15" s="344">
        <f t="shared" si="0"/>
        <v>423785</v>
      </c>
      <c r="G15" s="344">
        <v>628959</v>
      </c>
      <c r="H15" s="349">
        <v>7691</v>
      </c>
      <c r="I15" s="350">
        <f t="shared" si="1"/>
        <v>636650</v>
      </c>
      <c r="J15" s="346">
        <f t="shared" si="2"/>
        <v>1052488</v>
      </c>
      <c r="K15" s="347">
        <f t="shared" si="2"/>
        <v>7947</v>
      </c>
      <c r="L15" s="351">
        <f t="shared" si="2"/>
        <v>1060435</v>
      </c>
      <c r="M15" s="95"/>
    </row>
    <row r="16" spans="1:25" x14ac:dyDescent="0.25">
      <c r="A16" s="317">
        <f t="shared" si="3"/>
        <v>1000</v>
      </c>
      <c r="B16" s="318" t="s">
        <v>21</v>
      </c>
      <c r="C16" s="319">
        <f t="shared" si="4"/>
        <v>1099</v>
      </c>
      <c r="D16" s="334">
        <v>437604</v>
      </c>
      <c r="E16" s="335">
        <v>11</v>
      </c>
      <c r="F16" s="331">
        <f t="shared" si="0"/>
        <v>437615</v>
      </c>
      <c r="G16" s="331">
        <v>480425</v>
      </c>
      <c r="H16" s="334">
        <v>495</v>
      </c>
      <c r="I16" s="335">
        <f t="shared" si="1"/>
        <v>480920</v>
      </c>
      <c r="J16" s="332">
        <f t="shared" si="2"/>
        <v>918029</v>
      </c>
      <c r="K16" s="333">
        <f t="shared" si="2"/>
        <v>506</v>
      </c>
      <c r="L16" s="336">
        <f t="shared" si="2"/>
        <v>918535</v>
      </c>
      <c r="M16" s="95"/>
    </row>
    <row r="17" spans="1:24" x14ac:dyDescent="0.25">
      <c r="A17" s="317">
        <f t="shared" si="3"/>
        <v>1100</v>
      </c>
      <c r="B17" s="318" t="s">
        <v>21</v>
      </c>
      <c r="C17" s="319">
        <f t="shared" si="4"/>
        <v>1199</v>
      </c>
      <c r="D17" s="349">
        <v>510227</v>
      </c>
      <c r="E17" s="350">
        <v>1</v>
      </c>
      <c r="F17" s="344">
        <f t="shared" si="0"/>
        <v>510228</v>
      </c>
      <c r="G17" s="344">
        <v>455885</v>
      </c>
      <c r="H17" s="349">
        <v>151</v>
      </c>
      <c r="I17" s="350">
        <f t="shared" si="1"/>
        <v>456036</v>
      </c>
      <c r="J17" s="346">
        <f t="shared" si="2"/>
        <v>966112</v>
      </c>
      <c r="K17" s="347">
        <f t="shared" si="2"/>
        <v>152</v>
      </c>
      <c r="L17" s="351">
        <f t="shared" si="2"/>
        <v>966264</v>
      </c>
      <c r="M17" s="95"/>
    </row>
    <row r="18" spans="1:24" x14ac:dyDescent="0.25">
      <c r="A18" s="317">
        <f t="shared" si="3"/>
        <v>1200</v>
      </c>
      <c r="B18" s="318" t="s">
        <v>21</v>
      </c>
      <c r="C18" s="319">
        <f t="shared" si="4"/>
        <v>1299</v>
      </c>
      <c r="D18" s="334">
        <v>608295</v>
      </c>
      <c r="E18" s="335">
        <v>1</v>
      </c>
      <c r="F18" s="331">
        <f t="shared" si="0"/>
        <v>608296</v>
      </c>
      <c r="G18" s="331">
        <v>445198</v>
      </c>
      <c r="H18" s="334">
        <v>97</v>
      </c>
      <c r="I18" s="335">
        <f t="shared" si="1"/>
        <v>445295</v>
      </c>
      <c r="J18" s="332">
        <f t="shared" si="2"/>
        <v>1053493</v>
      </c>
      <c r="K18" s="333">
        <f t="shared" si="2"/>
        <v>98</v>
      </c>
      <c r="L18" s="336">
        <f t="shared" si="2"/>
        <v>1053591</v>
      </c>
      <c r="M18" s="95"/>
    </row>
    <row r="19" spans="1:24" x14ac:dyDescent="0.25">
      <c r="A19" s="317">
        <f t="shared" si="3"/>
        <v>1300</v>
      </c>
      <c r="B19" s="318" t="s">
        <v>21</v>
      </c>
      <c r="C19" s="319">
        <f t="shared" si="4"/>
        <v>1399</v>
      </c>
      <c r="D19" s="349">
        <v>643097</v>
      </c>
      <c r="E19" s="350">
        <v>3</v>
      </c>
      <c r="F19" s="344">
        <f t="shared" si="0"/>
        <v>643100</v>
      </c>
      <c r="G19" s="344">
        <v>405969</v>
      </c>
      <c r="H19" s="349">
        <v>43</v>
      </c>
      <c r="I19" s="350">
        <f t="shared" si="1"/>
        <v>406012</v>
      </c>
      <c r="J19" s="346">
        <f t="shared" si="2"/>
        <v>1049066</v>
      </c>
      <c r="K19" s="347">
        <f t="shared" si="2"/>
        <v>46</v>
      </c>
      <c r="L19" s="351">
        <f t="shared" si="2"/>
        <v>1049112</v>
      </c>
      <c r="M19" s="95"/>
    </row>
    <row r="20" spans="1:24" x14ac:dyDescent="0.25">
      <c r="A20" s="317">
        <f t="shared" si="3"/>
        <v>1400</v>
      </c>
      <c r="B20" s="318" t="s">
        <v>21</v>
      </c>
      <c r="C20" s="319">
        <f t="shared" si="4"/>
        <v>1499</v>
      </c>
      <c r="D20" s="334">
        <v>505782</v>
      </c>
      <c r="E20" s="335"/>
      <c r="F20" s="331">
        <f t="shared" si="0"/>
        <v>505782</v>
      </c>
      <c r="G20" s="331">
        <v>294051</v>
      </c>
      <c r="H20" s="334">
        <v>28</v>
      </c>
      <c r="I20" s="335">
        <f t="shared" si="1"/>
        <v>294079</v>
      </c>
      <c r="J20" s="332">
        <f t="shared" si="2"/>
        <v>799833</v>
      </c>
      <c r="K20" s="333">
        <f t="shared" si="2"/>
        <v>28</v>
      </c>
      <c r="L20" s="336">
        <f t="shared" si="2"/>
        <v>799861</v>
      </c>
      <c r="M20" s="95"/>
    </row>
    <row r="21" spans="1:24" x14ac:dyDescent="0.25">
      <c r="A21" s="317">
        <f t="shared" si="3"/>
        <v>1500</v>
      </c>
      <c r="B21" s="318" t="s">
        <v>22</v>
      </c>
      <c r="C21" s="319">
        <f t="shared" si="4"/>
        <v>1599</v>
      </c>
      <c r="D21" s="349">
        <v>369162</v>
      </c>
      <c r="E21" s="350"/>
      <c r="F21" s="344">
        <f t="shared" si="0"/>
        <v>369162</v>
      </c>
      <c r="G21" s="344">
        <v>185890</v>
      </c>
      <c r="H21" s="349">
        <v>15</v>
      </c>
      <c r="I21" s="350">
        <f t="shared" si="1"/>
        <v>185905</v>
      </c>
      <c r="J21" s="346">
        <f t="shared" si="2"/>
        <v>555052</v>
      </c>
      <c r="K21" s="347">
        <f t="shared" si="2"/>
        <v>15</v>
      </c>
      <c r="L21" s="351">
        <f t="shared" si="2"/>
        <v>555067</v>
      </c>
      <c r="M21" s="95"/>
    </row>
    <row r="22" spans="1:24" x14ac:dyDescent="0.25">
      <c r="A22" s="317">
        <f t="shared" si="3"/>
        <v>1600</v>
      </c>
      <c r="B22" s="318" t="s">
        <v>22</v>
      </c>
      <c r="C22" s="319">
        <v>1699</v>
      </c>
      <c r="D22" s="334">
        <v>237085</v>
      </c>
      <c r="E22" s="335"/>
      <c r="F22" s="331">
        <f t="shared" si="0"/>
        <v>237085</v>
      </c>
      <c r="G22" s="331">
        <v>102218</v>
      </c>
      <c r="H22" s="334">
        <v>4</v>
      </c>
      <c r="I22" s="335">
        <f t="shared" si="1"/>
        <v>102222</v>
      </c>
      <c r="J22" s="332">
        <f t="shared" si="2"/>
        <v>339303</v>
      </c>
      <c r="K22" s="333">
        <f t="shared" si="2"/>
        <v>4</v>
      </c>
      <c r="L22" s="336">
        <f t="shared" si="2"/>
        <v>339307</v>
      </c>
      <c r="M22" s="95"/>
    </row>
    <row r="23" spans="1:24" x14ac:dyDescent="0.25">
      <c r="A23" s="317">
        <v>1700</v>
      </c>
      <c r="B23" s="318" t="s">
        <v>22</v>
      </c>
      <c r="C23" s="319">
        <v>1799</v>
      </c>
      <c r="D23" s="349">
        <v>105656</v>
      </c>
      <c r="E23" s="350"/>
      <c r="F23" s="344">
        <f t="shared" si="0"/>
        <v>105656</v>
      </c>
      <c r="G23" s="344">
        <v>43319</v>
      </c>
      <c r="H23" s="349">
        <v>4</v>
      </c>
      <c r="I23" s="350">
        <f t="shared" si="1"/>
        <v>43323</v>
      </c>
      <c r="J23" s="346">
        <f t="shared" si="2"/>
        <v>148975</v>
      </c>
      <c r="K23" s="347">
        <f t="shared" si="2"/>
        <v>4</v>
      </c>
      <c r="L23" s="351">
        <f t="shared" si="2"/>
        <v>148979</v>
      </c>
      <c r="M23" s="95"/>
      <c r="O23" s="450" t="s">
        <v>73</v>
      </c>
      <c r="P23" s="450"/>
      <c r="Q23" s="450"/>
      <c r="R23" s="450"/>
      <c r="S23" s="450"/>
      <c r="T23" s="450"/>
      <c r="U23" s="450"/>
      <c r="V23" s="450"/>
      <c r="W23" s="450"/>
      <c r="X23" s="450"/>
    </row>
    <row r="24" spans="1:24" x14ac:dyDescent="0.25">
      <c r="A24" s="317">
        <f t="shared" si="3"/>
        <v>1800</v>
      </c>
      <c r="B24" s="318" t="s">
        <v>22</v>
      </c>
      <c r="C24" s="319">
        <v>1899</v>
      </c>
      <c r="D24" s="334">
        <v>54280</v>
      </c>
      <c r="E24" s="335"/>
      <c r="F24" s="331">
        <f t="shared" si="0"/>
        <v>54280</v>
      </c>
      <c r="G24" s="331">
        <v>23842</v>
      </c>
      <c r="H24" s="334">
        <v>5</v>
      </c>
      <c r="I24" s="335">
        <f t="shared" si="1"/>
        <v>23847</v>
      </c>
      <c r="J24" s="332">
        <f>D24+G24</f>
        <v>78122</v>
      </c>
      <c r="K24" s="333">
        <f t="shared" ref="K24:K26" si="5">E24+H24</f>
        <v>5</v>
      </c>
      <c r="L24" s="336">
        <f>F24+I24</f>
        <v>78127</v>
      </c>
      <c r="M24" s="95"/>
      <c r="O24" s="451" t="s">
        <v>74</v>
      </c>
      <c r="P24" s="451"/>
      <c r="Q24" s="451"/>
      <c r="R24" s="451"/>
      <c r="S24" s="451"/>
      <c r="T24" s="451"/>
      <c r="U24" s="451"/>
      <c r="V24" s="451"/>
      <c r="W24" s="451"/>
      <c r="X24" s="451"/>
    </row>
    <row r="25" spans="1:24" x14ac:dyDescent="0.25">
      <c r="A25" s="317">
        <f t="shared" si="3"/>
        <v>1900</v>
      </c>
      <c r="B25" s="318" t="s">
        <v>22</v>
      </c>
      <c r="C25" s="319">
        <v>1999</v>
      </c>
      <c r="D25" s="349">
        <v>22287</v>
      </c>
      <c r="E25" s="350"/>
      <c r="F25" s="344">
        <f t="shared" si="0"/>
        <v>22287</v>
      </c>
      <c r="G25" s="344">
        <v>12308</v>
      </c>
      <c r="H25" s="349">
        <v>1</v>
      </c>
      <c r="I25" s="350">
        <f t="shared" si="1"/>
        <v>12309</v>
      </c>
      <c r="J25" s="346">
        <f>D25+G25</f>
        <v>34595</v>
      </c>
      <c r="K25" s="347">
        <f t="shared" si="5"/>
        <v>1</v>
      </c>
      <c r="L25" s="351">
        <f>F25+I25</f>
        <v>34596</v>
      </c>
      <c r="M25" s="95"/>
      <c r="O25" s="453" t="s">
        <v>75</v>
      </c>
      <c r="P25" s="453"/>
      <c r="Q25" s="453"/>
      <c r="R25" s="453"/>
      <c r="S25" s="453"/>
      <c r="T25" s="453"/>
      <c r="U25" s="453"/>
      <c r="V25" s="453"/>
      <c r="W25" s="453"/>
      <c r="X25" s="453"/>
    </row>
    <row r="26" spans="1:24" x14ac:dyDescent="0.25">
      <c r="A26" s="317">
        <v>2000</v>
      </c>
      <c r="B26" s="318" t="s">
        <v>23</v>
      </c>
      <c r="C26" s="320" t="s">
        <v>24</v>
      </c>
      <c r="D26" s="334">
        <v>34981</v>
      </c>
      <c r="E26" s="335"/>
      <c r="F26" s="331">
        <f t="shared" si="0"/>
        <v>34981</v>
      </c>
      <c r="G26" s="331">
        <v>17543</v>
      </c>
      <c r="H26" s="334"/>
      <c r="I26" s="335">
        <f t="shared" si="1"/>
        <v>17543</v>
      </c>
      <c r="J26" s="333">
        <f>D26+G26</f>
        <v>52524</v>
      </c>
      <c r="K26" s="333">
        <f t="shared" si="5"/>
        <v>0</v>
      </c>
      <c r="L26" s="336">
        <f>F26+I26</f>
        <v>52524</v>
      </c>
      <c r="M26" s="95"/>
      <c r="O26" s="453"/>
      <c r="P26" s="453"/>
      <c r="Q26" s="453"/>
      <c r="R26" s="453"/>
      <c r="S26" s="453"/>
      <c r="T26" s="453"/>
      <c r="U26" s="453"/>
      <c r="V26" s="453"/>
      <c r="W26" s="453"/>
      <c r="X26" s="453"/>
    </row>
    <row r="27" spans="1:24" x14ac:dyDescent="0.25">
      <c r="A27" s="321"/>
      <c r="B27" s="322" t="s">
        <v>25</v>
      </c>
      <c r="C27" s="323"/>
      <c r="D27" s="350">
        <v>6692761</v>
      </c>
      <c r="E27" s="350">
        <v>31017</v>
      </c>
      <c r="F27" s="344">
        <f t="shared" ref="F27:L27" si="6">SUM(F6:F26)</f>
        <v>6723778</v>
      </c>
      <c r="G27" s="350">
        <v>7872912</v>
      </c>
      <c r="H27" s="350">
        <v>655249</v>
      </c>
      <c r="I27" s="350">
        <f t="shared" si="6"/>
        <v>8528161</v>
      </c>
      <c r="J27" s="350">
        <f t="shared" si="6"/>
        <v>14565673</v>
      </c>
      <c r="K27" s="350">
        <f t="shared" si="6"/>
        <v>686266</v>
      </c>
      <c r="L27" s="350">
        <f t="shared" si="6"/>
        <v>15251939</v>
      </c>
      <c r="M27" s="95"/>
    </row>
    <row r="28" spans="1:24" x14ac:dyDescent="0.25">
      <c r="A28" s="321"/>
      <c r="B28" s="324" t="s">
        <v>26</v>
      </c>
      <c r="C28" s="323"/>
      <c r="D28" s="337">
        <v>925.01949397414501</v>
      </c>
      <c r="E28" s="337">
        <v>222.746391656188</v>
      </c>
      <c r="F28" s="337">
        <v>921.77988600157698</v>
      </c>
      <c r="G28" s="337">
        <v>763.84458519671</v>
      </c>
      <c r="H28" s="337">
        <v>316.30121485115302</v>
      </c>
      <c r="I28" s="337">
        <v>729.458233218175</v>
      </c>
      <c r="J28" s="337">
        <v>837.90262176281396</v>
      </c>
      <c r="K28" s="337">
        <v>312.07283991921798</v>
      </c>
      <c r="L28" s="338">
        <v>814.24273818562006</v>
      </c>
      <c r="M28" s="95"/>
    </row>
    <row r="29" spans="1:24" x14ac:dyDescent="0.25">
      <c r="A29" s="321"/>
      <c r="B29" s="322" t="s">
        <v>27</v>
      </c>
      <c r="C29" s="323"/>
      <c r="D29" s="352"/>
      <c r="E29" s="353"/>
      <c r="F29" s="354"/>
      <c r="G29" s="352"/>
      <c r="H29" s="352"/>
      <c r="I29" s="352"/>
      <c r="J29" s="347"/>
      <c r="K29" s="347"/>
      <c r="L29" s="355"/>
      <c r="M29" s="95"/>
    </row>
    <row r="30" spans="1:24" x14ac:dyDescent="0.25">
      <c r="A30" s="325"/>
      <c r="B30" s="326" t="s">
        <v>28</v>
      </c>
      <c r="C30" s="327"/>
      <c r="D30" s="339">
        <f>D27+D29</f>
        <v>6692761</v>
      </c>
      <c r="E30" s="339">
        <f t="shared" ref="E30:L30" si="7">E27+E29</f>
        <v>31017</v>
      </c>
      <c r="F30" s="339">
        <f t="shared" si="7"/>
        <v>6723778</v>
      </c>
      <c r="G30" s="339">
        <f t="shared" si="7"/>
        <v>7872912</v>
      </c>
      <c r="H30" s="339">
        <f t="shared" si="7"/>
        <v>655249</v>
      </c>
      <c r="I30" s="339">
        <f t="shared" si="7"/>
        <v>8528161</v>
      </c>
      <c r="J30" s="339">
        <f t="shared" si="7"/>
        <v>14565673</v>
      </c>
      <c r="K30" s="339">
        <f t="shared" si="7"/>
        <v>686266</v>
      </c>
      <c r="L30" s="340">
        <f t="shared" si="7"/>
        <v>15251939</v>
      </c>
      <c r="M30" s="95"/>
    </row>
    <row r="31" spans="1:24" x14ac:dyDescent="0.25">
      <c r="A31" s="454" t="s">
        <v>29</v>
      </c>
      <c r="B31" s="454"/>
      <c r="C31" s="454"/>
      <c r="D31" s="12"/>
      <c r="E31" s="12"/>
      <c r="F31" s="12"/>
      <c r="G31" s="12"/>
      <c r="H31" s="12"/>
      <c r="I31" s="12"/>
      <c r="J31" s="12"/>
      <c r="K31" s="12"/>
      <c r="M31" s="95"/>
      <c r="N31" s="15"/>
      <c r="O31" s="15"/>
    </row>
    <row r="32" spans="1:24" x14ac:dyDescent="0.25">
      <c r="A32" s="455" t="s">
        <v>30</v>
      </c>
      <c r="B32" s="456"/>
      <c r="C32" s="457"/>
      <c r="D32" s="328" t="str">
        <f>D4</f>
        <v>Hommes</v>
      </c>
      <c r="E32" s="308"/>
      <c r="F32" s="311"/>
      <c r="G32" s="308" t="str">
        <f>G4</f>
        <v>Femmes</v>
      </c>
      <c r="H32" s="309"/>
      <c r="I32" s="309"/>
      <c r="J32" s="310" t="s">
        <v>2</v>
      </c>
      <c r="K32" s="309"/>
      <c r="L32" s="313"/>
      <c r="M32" s="95"/>
      <c r="N32" s="16"/>
      <c r="O32" s="16"/>
    </row>
    <row r="33" spans="1:17" ht="67.5" x14ac:dyDescent="0.25">
      <c r="A33" s="458"/>
      <c r="B33" s="459"/>
      <c r="C33" s="460"/>
      <c r="D33" s="312" t="s">
        <v>17</v>
      </c>
      <c r="E33" s="313" t="s">
        <v>18</v>
      </c>
      <c r="F33" s="314" t="s">
        <v>19</v>
      </c>
      <c r="G33" s="312" t="s">
        <v>17</v>
      </c>
      <c r="H33" s="313" t="s">
        <v>18</v>
      </c>
      <c r="I33" s="314" t="s">
        <v>19</v>
      </c>
      <c r="J33" s="312" t="s">
        <v>17</v>
      </c>
      <c r="K33" s="313" t="s">
        <v>18</v>
      </c>
      <c r="L33" s="313" t="s">
        <v>19</v>
      </c>
      <c r="M33" s="95"/>
    </row>
    <row r="34" spans="1:17" x14ac:dyDescent="0.25">
      <c r="A34" s="461" t="s">
        <v>20</v>
      </c>
      <c r="B34" s="462"/>
      <c r="C34" s="463"/>
      <c r="D34" s="341">
        <f t="shared" ref="D34:L49" si="8">D6/D$30</f>
        <v>0.11478088041691613</v>
      </c>
      <c r="E34" s="341">
        <f t="shared" si="8"/>
        <v>0.2802011799980656</v>
      </c>
      <c r="F34" s="341">
        <f t="shared" si="8"/>
        <v>0.11554396947668409</v>
      </c>
      <c r="G34" s="341">
        <f t="shared" si="8"/>
        <v>7.9356532881353178E-2</v>
      </c>
      <c r="H34" s="341">
        <f t="shared" si="8"/>
        <v>0.18664202463490978</v>
      </c>
      <c r="I34" s="341">
        <f t="shared" si="8"/>
        <v>8.7599659528003748E-2</v>
      </c>
      <c r="J34" s="341">
        <f t="shared" si="8"/>
        <v>9.5633617478574448E-2</v>
      </c>
      <c r="K34" s="341">
        <f t="shared" si="8"/>
        <v>0.19087059536681111</v>
      </c>
      <c r="L34" s="342">
        <f t="shared" si="8"/>
        <v>9.9918836549241372E-2</v>
      </c>
      <c r="M34" s="95"/>
    </row>
    <row r="35" spans="1:17" x14ac:dyDescent="0.25">
      <c r="A35" s="317">
        <v>100</v>
      </c>
      <c r="B35" s="318" t="s">
        <v>21</v>
      </c>
      <c r="C35" s="319">
        <f>A35+99</f>
        <v>199</v>
      </c>
      <c r="D35" s="356">
        <f t="shared" si="8"/>
        <v>5.9117903657399391E-2</v>
      </c>
      <c r="E35" s="356">
        <f t="shared" si="8"/>
        <v>0.24802527646129541</v>
      </c>
      <c r="F35" s="356">
        <f t="shared" si="8"/>
        <v>5.9989339326789196E-2</v>
      </c>
      <c r="G35" s="356">
        <f t="shared" si="8"/>
        <v>6.9140363819638784E-2</v>
      </c>
      <c r="H35" s="356">
        <f t="shared" si="8"/>
        <v>0.16758362088305362</v>
      </c>
      <c r="I35" s="356">
        <f t="shared" si="8"/>
        <v>7.6704110065464293E-2</v>
      </c>
      <c r="J35" s="356">
        <f t="shared" si="8"/>
        <v>6.4535157421150402E-2</v>
      </c>
      <c r="K35" s="356">
        <f t="shared" si="8"/>
        <v>0.17121932311960669</v>
      </c>
      <c r="L35" s="357">
        <f t="shared" si="8"/>
        <v>6.9335446463561129E-2</v>
      </c>
      <c r="M35" s="95"/>
      <c r="P35" s="17"/>
    </row>
    <row r="36" spans="1:17" x14ac:dyDescent="0.25">
      <c r="A36" s="317">
        <f>A35+100</f>
        <v>200</v>
      </c>
      <c r="B36" s="318" t="s">
        <v>21</v>
      </c>
      <c r="C36" s="319">
        <f>C35+100</f>
        <v>299</v>
      </c>
      <c r="D36" s="341">
        <f t="shared" si="8"/>
        <v>3.6742384794556389E-2</v>
      </c>
      <c r="E36" s="341">
        <f t="shared" si="8"/>
        <v>0.13531289292968371</v>
      </c>
      <c r="F36" s="341">
        <f t="shared" si="8"/>
        <v>3.7197093657762047E-2</v>
      </c>
      <c r="G36" s="341">
        <f t="shared" si="8"/>
        <v>6.5430808829058426E-2</v>
      </c>
      <c r="H36" s="341">
        <f t="shared" si="8"/>
        <v>0.13395365731195316</v>
      </c>
      <c r="I36" s="341">
        <f t="shared" si="8"/>
        <v>7.0695663461325373E-2</v>
      </c>
      <c r="J36" s="341">
        <f t="shared" si="8"/>
        <v>5.2248804432174195E-2</v>
      </c>
      <c r="K36" s="341">
        <f t="shared" si="8"/>
        <v>0.13401509035854903</v>
      </c>
      <c r="L36" s="342">
        <f t="shared" si="8"/>
        <v>5.5927905297811643E-2</v>
      </c>
      <c r="M36" s="95"/>
    </row>
    <row r="37" spans="1:17" x14ac:dyDescent="0.25">
      <c r="A37" s="317">
        <f t="shared" ref="A37:A53" si="9">A36+100</f>
        <v>300</v>
      </c>
      <c r="B37" s="318" t="s">
        <v>21</v>
      </c>
      <c r="C37" s="319">
        <f t="shared" ref="C37:C49" si="10">C36+100</f>
        <v>399</v>
      </c>
      <c r="D37" s="356">
        <f t="shared" si="8"/>
        <v>2.9484244245386919E-2</v>
      </c>
      <c r="E37" s="356">
        <f t="shared" si="8"/>
        <v>0.22977721894444983</v>
      </c>
      <c r="F37" s="356">
        <f t="shared" si="8"/>
        <v>3.0408202055451562E-2</v>
      </c>
      <c r="G37" s="356">
        <f t="shared" si="8"/>
        <v>5.6232306419784703E-2</v>
      </c>
      <c r="H37" s="356">
        <f t="shared" si="8"/>
        <v>0.24378213473046123</v>
      </c>
      <c r="I37" s="356">
        <f t="shared" si="8"/>
        <v>7.0642428068607058E-2</v>
      </c>
      <c r="J37" s="356">
        <f t="shared" si="8"/>
        <v>4.3941876218146596E-2</v>
      </c>
      <c r="K37" s="356">
        <f t="shared" si="8"/>
        <v>0.24314915790670091</v>
      </c>
      <c r="L37" s="357">
        <f t="shared" si="8"/>
        <v>5.2905273224604428E-2</v>
      </c>
      <c r="M37" s="95"/>
    </row>
    <row r="38" spans="1:17" x14ac:dyDescent="0.25">
      <c r="A38" s="317">
        <f t="shared" si="9"/>
        <v>400</v>
      </c>
      <c r="B38" s="318" t="s">
        <v>21</v>
      </c>
      <c r="C38" s="319">
        <f t="shared" si="10"/>
        <v>499</v>
      </c>
      <c r="D38" s="341">
        <f t="shared" si="8"/>
        <v>2.2224011883884693E-2</v>
      </c>
      <c r="E38" s="341">
        <f t="shared" si="8"/>
        <v>4.7103201470161525E-2</v>
      </c>
      <c r="F38" s="341">
        <f t="shared" si="8"/>
        <v>2.2338780370202586E-2</v>
      </c>
      <c r="G38" s="341">
        <f t="shared" si="8"/>
        <v>4.8477615398216059E-2</v>
      </c>
      <c r="H38" s="341">
        <f t="shared" si="8"/>
        <v>7.1662833518250313E-2</v>
      </c>
      <c r="I38" s="341">
        <f t="shared" si="8"/>
        <v>5.0259018327632417E-2</v>
      </c>
      <c r="J38" s="341">
        <f t="shared" si="8"/>
        <v>3.6414383324409383E-2</v>
      </c>
      <c r="K38" s="341">
        <f t="shared" si="8"/>
        <v>7.055281771208248E-2</v>
      </c>
      <c r="L38" s="342">
        <f t="shared" si="8"/>
        <v>3.7950453381697898E-2</v>
      </c>
      <c r="M38" s="95"/>
      <c r="Q38" s="17"/>
    </row>
    <row r="39" spans="1:17" x14ac:dyDescent="0.25">
      <c r="A39" s="317">
        <f t="shared" si="9"/>
        <v>500</v>
      </c>
      <c r="B39" s="318" t="s">
        <v>21</v>
      </c>
      <c r="C39" s="319">
        <f t="shared" si="10"/>
        <v>599</v>
      </c>
      <c r="D39" s="356">
        <f t="shared" si="8"/>
        <v>2.1979120425785412E-2</v>
      </c>
      <c r="E39" s="356">
        <f t="shared" si="8"/>
        <v>2.4083567076119548E-2</v>
      </c>
      <c r="F39" s="356">
        <f t="shared" si="8"/>
        <v>2.1988828304563297E-2</v>
      </c>
      <c r="G39" s="356">
        <f t="shared" si="8"/>
        <v>4.6351083309453985E-2</v>
      </c>
      <c r="H39" s="356">
        <f t="shared" si="8"/>
        <v>6.4126767076332816E-2</v>
      </c>
      <c r="I39" s="356">
        <f t="shared" si="8"/>
        <v>4.771685243747157E-2</v>
      </c>
      <c r="J39" s="356">
        <f t="shared" si="8"/>
        <v>3.51524436941568E-2</v>
      </c>
      <c r="K39" s="356">
        <f t="shared" si="8"/>
        <v>6.2316944158679E-2</v>
      </c>
      <c r="L39" s="357">
        <f t="shared" si="8"/>
        <v>3.637471930618133E-2</v>
      </c>
      <c r="M39" s="95"/>
    </row>
    <row r="40" spans="1:17" x14ac:dyDescent="0.25">
      <c r="A40" s="317">
        <f t="shared" si="9"/>
        <v>600</v>
      </c>
      <c r="B40" s="318" t="s">
        <v>21</v>
      </c>
      <c r="C40" s="319">
        <f t="shared" si="10"/>
        <v>699</v>
      </c>
      <c r="D40" s="341">
        <f t="shared" si="8"/>
        <v>3.0069354037892584E-2</v>
      </c>
      <c r="E40" s="341">
        <f t="shared" si="8"/>
        <v>1.3863365251313795E-2</v>
      </c>
      <c r="F40" s="341">
        <f t="shared" si="8"/>
        <v>2.9994595300439724E-2</v>
      </c>
      <c r="G40" s="341">
        <f t="shared" si="8"/>
        <v>5.7585554112633296E-2</v>
      </c>
      <c r="H40" s="341">
        <f t="shared" si="8"/>
        <v>6.052203055632286E-2</v>
      </c>
      <c r="I40" s="341">
        <f t="shared" si="8"/>
        <v>5.7811174062028146E-2</v>
      </c>
      <c r="J40" s="341">
        <f t="shared" si="8"/>
        <v>4.4942173286466061E-2</v>
      </c>
      <c r="K40" s="341">
        <f t="shared" si="8"/>
        <v>5.8413210038090184E-2</v>
      </c>
      <c r="L40" s="342">
        <f t="shared" si="8"/>
        <v>4.5548307005424032E-2</v>
      </c>
      <c r="M40" s="95"/>
      <c r="N40" s="18"/>
    </row>
    <row r="41" spans="1:17" x14ac:dyDescent="0.25">
      <c r="A41" s="317">
        <f t="shared" si="9"/>
        <v>700</v>
      </c>
      <c r="B41" s="318" t="s">
        <v>21</v>
      </c>
      <c r="C41" s="319">
        <f t="shared" si="10"/>
        <v>799</v>
      </c>
      <c r="D41" s="356">
        <f t="shared" si="8"/>
        <v>4.1736138493515609E-2</v>
      </c>
      <c r="E41" s="356">
        <f t="shared" si="8"/>
        <v>7.8666537705129446E-3</v>
      </c>
      <c r="F41" s="356">
        <f t="shared" si="8"/>
        <v>4.1579897492153968E-2</v>
      </c>
      <c r="G41" s="356">
        <f t="shared" si="8"/>
        <v>9.2053105636135654E-2</v>
      </c>
      <c r="H41" s="356">
        <f t="shared" si="8"/>
        <v>4.0299183974336475E-2</v>
      </c>
      <c r="I41" s="356">
        <f t="shared" si="8"/>
        <v>8.807666740813172E-2</v>
      </c>
      <c r="J41" s="356">
        <f t="shared" si="8"/>
        <v>6.8933031793312949E-2</v>
      </c>
      <c r="K41" s="356">
        <f t="shared" si="8"/>
        <v>3.8833338676256726E-2</v>
      </c>
      <c r="L41" s="357">
        <f t="shared" si="8"/>
        <v>6.7578686224748205E-2</v>
      </c>
      <c r="M41" s="95"/>
      <c r="N41" s="18"/>
    </row>
    <row r="42" spans="1:17" x14ac:dyDescent="0.25">
      <c r="A42" s="317">
        <f t="shared" si="9"/>
        <v>800</v>
      </c>
      <c r="B42" s="318" t="s">
        <v>21</v>
      </c>
      <c r="C42" s="319">
        <f t="shared" si="10"/>
        <v>899</v>
      </c>
      <c r="D42" s="341">
        <f t="shared" si="8"/>
        <v>5.3379464767978418E-2</v>
      </c>
      <c r="E42" s="341">
        <f t="shared" si="8"/>
        <v>4.997259567334043E-3</v>
      </c>
      <c r="F42" s="341">
        <f t="shared" si="8"/>
        <v>5.3156276129283267E-2</v>
      </c>
      <c r="G42" s="341">
        <f t="shared" si="8"/>
        <v>9.2175423782204099E-2</v>
      </c>
      <c r="H42" s="341">
        <f t="shared" si="8"/>
        <v>1.8403690810668921E-2</v>
      </c>
      <c r="I42" s="341">
        <f t="shared" si="8"/>
        <v>8.6507278650109917E-2</v>
      </c>
      <c r="J42" s="341">
        <f t="shared" si="8"/>
        <v>7.4349122076267954E-2</v>
      </c>
      <c r="K42" s="341">
        <f t="shared" si="8"/>
        <v>1.7797763549410869E-2</v>
      </c>
      <c r="L42" s="342">
        <f t="shared" si="8"/>
        <v>7.1804575142872001E-2</v>
      </c>
      <c r="M42" s="95"/>
      <c r="N42" s="18"/>
      <c r="O42" s="18"/>
      <c r="P42" s="18"/>
    </row>
    <row r="43" spans="1:17" x14ac:dyDescent="0.25">
      <c r="A43" s="317">
        <f t="shared" si="9"/>
        <v>900</v>
      </c>
      <c r="B43" s="318" t="s">
        <v>21</v>
      </c>
      <c r="C43" s="319">
        <f t="shared" si="10"/>
        <v>999</v>
      </c>
      <c r="D43" s="356">
        <f t="shared" si="8"/>
        <v>6.3281656105753661E-2</v>
      </c>
      <c r="E43" s="356">
        <f t="shared" si="8"/>
        <v>8.2535383821775148E-3</v>
      </c>
      <c r="F43" s="356">
        <f t="shared" si="8"/>
        <v>6.3027809662960316E-2</v>
      </c>
      <c r="G43" s="356">
        <f t="shared" si="8"/>
        <v>7.9888991519275213E-2</v>
      </c>
      <c r="H43" s="356">
        <f t="shared" si="8"/>
        <v>1.173752268221699E-2</v>
      </c>
      <c r="I43" s="356">
        <f t="shared" si="8"/>
        <v>7.4652671308620938E-2</v>
      </c>
      <c r="J43" s="356">
        <f t="shared" si="8"/>
        <v>7.2258109872437748E-2</v>
      </c>
      <c r="K43" s="356">
        <f t="shared" si="8"/>
        <v>1.1580057878431978E-2</v>
      </c>
      <c r="L43" s="357">
        <f t="shared" si="8"/>
        <v>6.9527881012374892E-2</v>
      </c>
      <c r="M43" s="95"/>
    </row>
    <row r="44" spans="1:17" x14ac:dyDescent="0.25">
      <c r="A44" s="317">
        <f t="shared" si="9"/>
        <v>1000</v>
      </c>
      <c r="B44" s="318" t="s">
        <v>21</v>
      </c>
      <c r="C44" s="319">
        <f t="shared" si="10"/>
        <v>1099</v>
      </c>
      <c r="D44" s="341">
        <f t="shared" si="8"/>
        <v>6.5384674576008314E-2</v>
      </c>
      <c r="E44" s="341">
        <f t="shared" si="8"/>
        <v>3.5464422735919011E-4</v>
      </c>
      <c r="F44" s="341">
        <f t="shared" si="8"/>
        <v>6.5084688994788351E-2</v>
      </c>
      <c r="G44" s="341">
        <f t="shared" si="8"/>
        <v>6.1022528894010247E-2</v>
      </c>
      <c r="H44" s="341">
        <f t="shared" si="8"/>
        <v>7.5543800906220388E-4</v>
      </c>
      <c r="I44" s="341">
        <f t="shared" si="8"/>
        <v>5.6391993537645457E-2</v>
      </c>
      <c r="J44" s="341">
        <f t="shared" si="8"/>
        <v>6.3026885197820931E-2</v>
      </c>
      <c r="K44" s="341">
        <f t="shared" si="8"/>
        <v>7.3732342852479943E-4</v>
      </c>
      <c r="L44" s="342">
        <f t="shared" si="8"/>
        <v>6.0224145926626116E-2</v>
      </c>
      <c r="M44" s="95"/>
      <c r="O44" s="18"/>
      <c r="P44" s="18"/>
    </row>
    <row r="45" spans="1:17" x14ac:dyDescent="0.25">
      <c r="A45" s="317">
        <f t="shared" si="9"/>
        <v>1100</v>
      </c>
      <c r="B45" s="318" t="s">
        <v>21</v>
      </c>
      <c r="C45" s="319">
        <f t="shared" si="10"/>
        <v>1199</v>
      </c>
      <c r="D45" s="356">
        <f t="shared" si="8"/>
        <v>7.6235652221855826E-2</v>
      </c>
      <c r="E45" s="356">
        <f t="shared" si="8"/>
        <v>3.2240384305380917E-5</v>
      </c>
      <c r="F45" s="356">
        <f t="shared" si="8"/>
        <v>7.5884123479389123E-2</v>
      </c>
      <c r="G45" s="356">
        <f t="shared" si="8"/>
        <v>5.7905511963044935E-2</v>
      </c>
      <c r="H45" s="356">
        <f t="shared" si="8"/>
        <v>2.304467461987733E-4</v>
      </c>
      <c r="I45" s="356">
        <f t="shared" si="8"/>
        <v>5.3474131175525415E-2</v>
      </c>
      <c r="J45" s="356">
        <f t="shared" si="8"/>
        <v>6.63280028324129E-2</v>
      </c>
      <c r="K45" s="356">
        <f t="shared" si="8"/>
        <v>2.214884607426275E-4</v>
      </c>
      <c r="L45" s="357">
        <f t="shared" si="8"/>
        <v>6.3353518526398506E-2</v>
      </c>
      <c r="M45" s="95"/>
    </row>
    <row r="46" spans="1:17" x14ac:dyDescent="0.25">
      <c r="A46" s="317">
        <f t="shared" si="9"/>
        <v>1200</v>
      </c>
      <c r="B46" s="318" t="s">
        <v>21</v>
      </c>
      <c r="C46" s="319">
        <f t="shared" si="10"/>
        <v>1299</v>
      </c>
      <c r="D46" s="341">
        <f t="shared" si="8"/>
        <v>9.0888498782490515E-2</v>
      </c>
      <c r="E46" s="341">
        <f t="shared" si="8"/>
        <v>3.2240384305380917E-5</v>
      </c>
      <c r="F46" s="341">
        <f t="shared" si="8"/>
        <v>9.0469375996649504E-2</v>
      </c>
      <c r="G46" s="341">
        <f t="shared" si="8"/>
        <v>5.6548072682636362E-2</v>
      </c>
      <c r="H46" s="341">
        <f t="shared" si="8"/>
        <v>1.4803532702835104E-4</v>
      </c>
      <c r="I46" s="341">
        <f t="shared" si="8"/>
        <v>5.2214656829297663E-2</v>
      </c>
      <c r="J46" s="341">
        <f t="shared" si="8"/>
        <v>7.2327107714144065E-2</v>
      </c>
      <c r="K46" s="341">
        <f t="shared" si="8"/>
        <v>1.428017707419572E-4</v>
      </c>
      <c r="L46" s="342">
        <f t="shared" si="8"/>
        <v>6.9079151182023485E-2</v>
      </c>
      <c r="M46" s="95"/>
      <c r="N46" s="18"/>
      <c r="O46" s="18"/>
    </row>
    <row r="47" spans="1:17" x14ac:dyDescent="0.25">
      <c r="A47" s="317">
        <f t="shared" si="9"/>
        <v>1300</v>
      </c>
      <c r="B47" s="318" t="s">
        <v>21</v>
      </c>
      <c r="C47" s="319">
        <f t="shared" si="10"/>
        <v>1399</v>
      </c>
      <c r="D47" s="356">
        <f t="shared" si="8"/>
        <v>9.6088445411392998E-2</v>
      </c>
      <c r="E47" s="356">
        <f t="shared" si="8"/>
        <v>9.6721152916142759E-5</v>
      </c>
      <c r="F47" s="356">
        <f t="shared" si="8"/>
        <v>9.564563255955208E-2</v>
      </c>
      <c r="G47" s="356">
        <f t="shared" si="8"/>
        <v>5.1565291216261529E-2</v>
      </c>
      <c r="H47" s="356">
        <f t="shared" si="8"/>
        <v>6.5623907857928813E-5</v>
      </c>
      <c r="I47" s="356">
        <f t="shared" si="8"/>
        <v>4.7608388256272366E-2</v>
      </c>
      <c r="J47" s="356">
        <f t="shared" si="8"/>
        <v>7.2023173937791951E-2</v>
      </c>
      <c r="K47" s="356">
        <f t="shared" si="8"/>
        <v>6.7029402593163584E-5</v>
      </c>
      <c r="L47" s="357">
        <f t="shared" si="8"/>
        <v>6.8785483603101216E-2</v>
      </c>
      <c r="M47" s="95"/>
      <c r="N47" s="18"/>
    </row>
    <row r="48" spans="1:17" x14ac:dyDescent="0.25">
      <c r="A48" s="317">
        <f t="shared" si="9"/>
        <v>1400</v>
      </c>
      <c r="B48" s="318" t="s">
        <v>21</v>
      </c>
      <c r="C48" s="319">
        <f t="shared" si="10"/>
        <v>1499</v>
      </c>
      <c r="D48" s="341">
        <f t="shared" si="8"/>
        <v>7.5571501806205241E-2</v>
      </c>
      <c r="E48" s="341">
        <f t="shared" si="8"/>
        <v>0</v>
      </c>
      <c r="F48" s="341">
        <f t="shared" si="8"/>
        <v>7.5222888084645265E-2</v>
      </c>
      <c r="G48" s="341">
        <f t="shared" si="8"/>
        <v>3.7349712533304068E-2</v>
      </c>
      <c r="H48" s="341">
        <f t="shared" si="8"/>
        <v>4.2731846977255978E-5</v>
      </c>
      <c r="I48" s="341">
        <f t="shared" si="8"/>
        <v>3.4483284262574312E-2</v>
      </c>
      <c r="J48" s="341">
        <f t="shared" si="8"/>
        <v>5.4912189776606959E-2</v>
      </c>
      <c r="K48" s="341">
        <f t="shared" si="8"/>
        <v>4.0800505926273486E-5</v>
      </c>
      <c r="L48" s="342">
        <f t="shared" si="8"/>
        <v>5.2443233611149373E-2</v>
      </c>
      <c r="M48" s="95"/>
    </row>
    <row r="49" spans="1:13" x14ac:dyDescent="0.25">
      <c r="A49" s="317">
        <f t="shared" si="9"/>
        <v>1500</v>
      </c>
      <c r="B49" s="318" t="s">
        <v>22</v>
      </c>
      <c r="C49" s="319">
        <f t="shared" si="10"/>
        <v>1599</v>
      </c>
      <c r="D49" s="356">
        <f t="shared" si="8"/>
        <v>5.5158401741822245E-2</v>
      </c>
      <c r="E49" s="356">
        <f t="shared" si="8"/>
        <v>0</v>
      </c>
      <c r="F49" s="356">
        <f t="shared" si="8"/>
        <v>5.4903954294743221E-2</v>
      </c>
      <c r="G49" s="356">
        <f t="shared" si="8"/>
        <v>2.3611339743159838E-2</v>
      </c>
      <c r="H49" s="356">
        <f t="shared" si="8"/>
        <v>2.2892060880672845E-5</v>
      </c>
      <c r="I49" s="356">
        <f t="shared" si="8"/>
        <v>2.1798955249554976E-2</v>
      </c>
      <c r="J49" s="356">
        <f t="shared" si="8"/>
        <v>3.8106855755995622E-2</v>
      </c>
      <c r="K49" s="356">
        <f t="shared" si="8"/>
        <v>2.1857413889075083E-5</v>
      </c>
      <c r="L49" s="357">
        <f t="shared" si="8"/>
        <v>3.6393208758571619E-2</v>
      </c>
      <c r="M49" s="95"/>
    </row>
    <row r="50" spans="1:13" x14ac:dyDescent="0.25">
      <c r="A50" s="317">
        <f t="shared" si="9"/>
        <v>1600</v>
      </c>
      <c r="B50" s="318" t="s">
        <v>22</v>
      </c>
      <c r="C50" s="319">
        <v>1699</v>
      </c>
      <c r="D50" s="341">
        <f t="shared" ref="D50:L54" si="11">D22/D$30</f>
        <v>3.5424094779419137E-2</v>
      </c>
      <c r="E50" s="341">
        <f t="shared" si="11"/>
        <v>0</v>
      </c>
      <c r="F50" s="341">
        <f t="shared" si="11"/>
        <v>3.5260682312830673E-2</v>
      </c>
      <c r="G50" s="341">
        <f t="shared" si="11"/>
        <v>1.2983505975933682E-2</v>
      </c>
      <c r="H50" s="341">
        <f t="shared" si="11"/>
        <v>6.1045495681794253E-6</v>
      </c>
      <c r="I50" s="341">
        <f t="shared" si="11"/>
        <v>1.1986405978967798E-2</v>
      </c>
      <c r="J50" s="341">
        <f t="shared" si="11"/>
        <v>2.3294701178586119E-2</v>
      </c>
      <c r="K50" s="341">
        <f t="shared" si="11"/>
        <v>5.8286437037533547E-6</v>
      </c>
      <c r="L50" s="342">
        <f t="shared" si="11"/>
        <v>2.2246810716984904E-2</v>
      </c>
      <c r="M50" s="95"/>
    </row>
    <row r="51" spans="1:13" x14ac:dyDescent="0.25">
      <c r="A51" s="317">
        <v>1700</v>
      </c>
      <c r="B51" s="318" t="s">
        <v>22</v>
      </c>
      <c r="C51" s="319">
        <v>1799</v>
      </c>
      <c r="D51" s="356">
        <f t="shared" si="11"/>
        <v>1.5786608844989385E-2</v>
      </c>
      <c r="E51" s="356">
        <f t="shared" si="11"/>
        <v>0</v>
      </c>
      <c r="F51" s="356">
        <f t="shared" si="11"/>
        <v>1.5713784720435445E-2</v>
      </c>
      <c r="G51" s="356">
        <f t="shared" si="11"/>
        <v>5.5022842882023835E-3</v>
      </c>
      <c r="H51" s="356">
        <f t="shared" si="11"/>
        <v>6.1045495681794253E-6</v>
      </c>
      <c r="I51" s="356">
        <f t="shared" si="11"/>
        <v>5.0799932130737215E-3</v>
      </c>
      <c r="J51" s="356">
        <f t="shared" si="11"/>
        <v>1.0227814396217737E-2</v>
      </c>
      <c r="K51" s="356">
        <f t="shared" si="11"/>
        <v>5.8286437037533547E-6</v>
      </c>
      <c r="L51" s="357">
        <f t="shared" si="11"/>
        <v>9.7678727930920785E-3</v>
      </c>
      <c r="M51" s="95"/>
    </row>
    <row r="52" spans="1:13" x14ac:dyDescent="0.25">
      <c r="A52" s="317">
        <f t="shared" si="9"/>
        <v>1800</v>
      </c>
      <c r="B52" s="318" t="s">
        <v>22</v>
      </c>
      <c r="C52" s="319">
        <v>1899</v>
      </c>
      <c r="D52" s="341">
        <f t="shared" si="11"/>
        <v>8.1102552444349951E-3</v>
      </c>
      <c r="E52" s="341">
        <f t="shared" si="11"/>
        <v>0</v>
      </c>
      <c r="F52" s="341">
        <f t="shared" si="11"/>
        <v>8.0728423811732043E-3</v>
      </c>
      <c r="G52" s="341">
        <f t="shared" si="11"/>
        <v>3.0283585031815421E-3</v>
      </c>
      <c r="H52" s="341">
        <f t="shared" si="11"/>
        <v>7.6306869602242805E-6</v>
      </c>
      <c r="I52" s="341">
        <f t="shared" si="11"/>
        <v>2.7962652206026599E-3</v>
      </c>
      <c r="J52" s="341">
        <f t="shared" si="11"/>
        <v>5.3634322286378391E-3</v>
      </c>
      <c r="K52" s="341">
        <f t="shared" si="11"/>
        <v>7.2858046296916942E-6</v>
      </c>
      <c r="L52" s="342">
        <f t="shared" si="11"/>
        <v>5.1224306627504872E-3</v>
      </c>
      <c r="M52" s="95"/>
    </row>
    <row r="53" spans="1:13" x14ac:dyDescent="0.25">
      <c r="A53" s="317">
        <f t="shared" si="9"/>
        <v>1900</v>
      </c>
      <c r="B53" s="318" t="s">
        <v>22</v>
      </c>
      <c r="C53" s="319">
        <v>1999</v>
      </c>
      <c r="D53" s="356">
        <f t="shared" si="11"/>
        <v>3.3300158185836908E-3</v>
      </c>
      <c r="E53" s="356">
        <f t="shared" si="11"/>
        <v>0</v>
      </c>
      <c r="F53" s="356">
        <f t="shared" si="11"/>
        <v>3.3146543505749295E-3</v>
      </c>
      <c r="G53" s="356">
        <f t="shared" si="11"/>
        <v>1.5633351420668744E-3</v>
      </c>
      <c r="H53" s="356">
        <f t="shared" si="11"/>
        <v>1.5261373920448563E-6</v>
      </c>
      <c r="I53" s="356">
        <f t="shared" si="11"/>
        <v>1.4433357906821881E-3</v>
      </c>
      <c r="J53" s="356">
        <f t="shared" si="11"/>
        <v>2.375104809781189E-3</v>
      </c>
      <c r="K53" s="356">
        <f t="shared" si="11"/>
        <v>1.4571609259383387E-6</v>
      </c>
      <c r="L53" s="357">
        <f t="shared" si="11"/>
        <v>2.2683017549440763E-3</v>
      </c>
      <c r="M53" s="95"/>
    </row>
    <row r="54" spans="1:13" x14ac:dyDescent="0.25">
      <c r="A54" s="317">
        <v>2000</v>
      </c>
      <c r="B54" s="318" t="s">
        <v>23</v>
      </c>
      <c r="C54" s="320" t="s">
        <v>24</v>
      </c>
      <c r="D54" s="341">
        <f t="shared" si="11"/>
        <v>5.2266919437284551E-3</v>
      </c>
      <c r="E54" s="341">
        <f t="shared" si="11"/>
        <v>0</v>
      </c>
      <c r="F54" s="341">
        <f t="shared" si="11"/>
        <v>5.2025810489281475E-3</v>
      </c>
      <c r="G54" s="341">
        <f t="shared" si="11"/>
        <v>2.2282733504451718E-3</v>
      </c>
      <c r="H54" s="341">
        <f t="shared" si="11"/>
        <v>0</v>
      </c>
      <c r="I54" s="341">
        <f t="shared" si="11"/>
        <v>2.0570671684082887E-3</v>
      </c>
      <c r="J54" s="341">
        <f t="shared" si="11"/>
        <v>3.6060125749081419E-3</v>
      </c>
      <c r="K54" s="341">
        <f t="shared" si="11"/>
        <v>0</v>
      </c>
      <c r="L54" s="342">
        <f t="shared" si="11"/>
        <v>3.4437588558412146E-3</v>
      </c>
      <c r="M54" s="95"/>
    </row>
    <row r="55" spans="1:13" x14ac:dyDescent="0.25">
      <c r="A55" s="329"/>
      <c r="B55" s="326" t="s">
        <v>28</v>
      </c>
      <c r="C55" s="330"/>
      <c r="D55" s="358">
        <f>SUM(D34:D54)</f>
        <v>1</v>
      </c>
      <c r="E55" s="358">
        <f t="shared" ref="E55:K55" si="12">SUM(E34:E54)</f>
        <v>1</v>
      </c>
      <c r="F55" s="358">
        <f t="shared" si="12"/>
        <v>1</v>
      </c>
      <c r="G55" s="358">
        <f t="shared" si="12"/>
        <v>1</v>
      </c>
      <c r="H55" s="358">
        <f t="shared" si="12"/>
        <v>0.99999999999999989</v>
      </c>
      <c r="I55" s="358">
        <f t="shared" si="12"/>
        <v>1.0000000000000002</v>
      </c>
      <c r="J55" s="358">
        <f t="shared" si="12"/>
        <v>1</v>
      </c>
      <c r="K55" s="358">
        <f t="shared" si="12"/>
        <v>1.0000000000000002</v>
      </c>
      <c r="L55" s="358">
        <f>SUM(L34:L54)</f>
        <v>1</v>
      </c>
      <c r="M55" s="95"/>
    </row>
    <row r="56" spans="1:13" x14ac:dyDescent="0.25">
      <c r="A56" s="450" t="s">
        <v>73</v>
      </c>
      <c r="B56" s="450"/>
      <c r="C56" s="450"/>
      <c r="D56" s="450"/>
      <c r="E56" s="450"/>
      <c r="F56" s="450"/>
      <c r="G56" s="450"/>
      <c r="H56" s="450"/>
      <c r="I56" s="450"/>
      <c r="J56" s="450"/>
    </row>
    <row r="57" spans="1:13" x14ac:dyDescent="0.25">
      <c r="A57" s="451" t="s">
        <v>74</v>
      </c>
      <c r="B57" s="451"/>
      <c r="C57" s="451"/>
      <c r="D57" s="451"/>
      <c r="E57" s="451"/>
      <c r="F57" s="451"/>
      <c r="G57" s="451"/>
      <c r="H57" s="451"/>
      <c r="I57" s="451"/>
      <c r="J57" s="451"/>
    </row>
    <row r="58" spans="1:13" ht="12.75" customHeight="1" x14ac:dyDescent="0.25">
      <c r="A58" s="453" t="s">
        <v>75</v>
      </c>
      <c r="B58" s="453"/>
      <c r="C58" s="453"/>
      <c r="D58" s="453"/>
      <c r="E58" s="453"/>
      <c r="F58" s="453"/>
      <c r="G58" s="453"/>
      <c r="H58" s="453"/>
      <c r="I58" s="453"/>
      <c r="J58" s="453"/>
    </row>
    <row r="59" spans="1:13" x14ac:dyDescent="0.25">
      <c r="A59" s="453"/>
      <c r="B59" s="453"/>
      <c r="C59" s="453"/>
      <c r="D59" s="453"/>
      <c r="E59" s="453"/>
      <c r="F59" s="453"/>
      <c r="G59" s="453"/>
      <c r="H59" s="453"/>
      <c r="I59" s="453"/>
      <c r="J59" s="453"/>
    </row>
  </sheetData>
  <mergeCells count="15">
    <mergeCell ref="O4:Y4"/>
    <mergeCell ref="A6:C6"/>
    <mergeCell ref="A2:L2"/>
    <mergeCell ref="A3:B3"/>
    <mergeCell ref="A4:C5"/>
    <mergeCell ref="D4:F4"/>
    <mergeCell ref="A57:J57"/>
    <mergeCell ref="A58:J59"/>
    <mergeCell ref="A56:J56"/>
    <mergeCell ref="O23:X23"/>
    <mergeCell ref="O24:X24"/>
    <mergeCell ref="O25:X26"/>
    <mergeCell ref="A31:C31"/>
    <mergeCell ref="A32:C33"/>
    <mergeCell ref="A34:C34"/>
  </mergeCells>
  <pageMargins left="0.7" right="0.7" top="0.75" bottom="0.75" header="0.3" footer="0.3"/>
  <pageSetup paperSize="9" orientation="portrait" verticalDpi="0" r:id="rId1"/>
  <ignoredErrors>
    <ignoredError sqref="F6:F21 I6:I27 F26:F27 J27:L27"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0DA7C-C892-4979-ABFF-79E3426632A4}">
  <dimension ref="A2:N43"/>
  <sheetViews>
    <sheetView showGridLines="0" topLeftCell="A3" workbookViewId="0">
      <selection activeCell="C4" sqref="C4"/>
    </sheetView>
  </sheetViews>
  <sheetFormatPr baseColWidth="10" defaultColWidth="11.42578125" defaultRowHeight="11.25" x14ac:dyDescent="0.2"/>
  <cols>
    <col min="1" max="1" width="18.42578125" style="19" customWidth="1"/>
    <col min="2" max="4" width="22.7109375" style="19" customWidth="1"/>
    <col min="5" max="11" width="11.42578125" style="19"/>
    <col min="12" max="12" width="17.7109375" style="19" customWidth="1"/>
    <col min="13" max="16384" width="11.42578125" style="19"/>
  </cols>
  <sheetData>
    <row r="2" spans="1:14" ht="15" x14ac:dyDescent="0.25">
      <c r="A2" s="472" t="s">
        <v>96</v>
      </c>
      <c r="B2" s="473"/>
      <c r="C2" s="473"/>
      <c r="D2" s="473"/>
    </row>
    <row r="3" spans="1:14" ht="12.75" x14ac:dyDescent="0.2">
      <c r="A3" s="477"/>
      <c r="B3" s="477"/>
      <c r="C3" s="477"/>
      <c r="D3" s="477"/>
      <c r="H3" s="474"/>
      <c r="I3" s="474"/>
      <c r="J3" s="474"/>
      <c r="K3" s="474"/>
      <c r="L3" s="474"/>
      <c r="M3" s="474"/>
      <c r="N3" s="474"/>
    </row>
    <row r="4" spans="1:14" ht="15" x14ac:dyDescent="0.2">
      <c r="A4" s="20"/>
      <c r="F4" s="475" t="s">
        <v>96</v>
      </c>
      <c r="G4" s="475"/>
      <c r="H4" s="475"/>
      <c r="I4" s="475"/>
      <c r="J4" s="475"/>
      <c r="K4" s="475"/>
      <c r="L4" s="475"/>
      <c r="M4" s="21"/>
      <c r="N4" s="21"/>
    </row>
    <row r="5" spans="1:14" s="22" customFormat="1" x14ac:dyDescent="0.25">
      <c r="A5" s="478"/>
      <c r="B5" s="478" t="s">
        <v>0</v>
      </c>
      <c r="C5" s="478" t="s">
        <v>1</v>
      </c>
      <c r="D5" s="478" t="s">
        <v>2</v>
      </c>
    </row>
    <row r="6" spans="1:14" s="22" customFormat="1" x14ac:dyDescent="0.25">
      <c r="A6" s="479"/>
      <c r="B6" s="479"/>
      <c r="C6" s="479"/>
      <c r="D6" s="479"/>
    </row>
    <row r="7" spans="1:14" s="22" customFormat="1" x14ac:dyDescent="0.25">
      <c r="A7" s="359">
        <v>1994</v>
      </c>
      <c r="B7" s="365">
        <v>508.96</v>
      </c>
      <c r="C7" s="365">
        <v>378.83</v>
      </c>
      <c r="D7" s="365">
        <v>436.82</v>
      </c>
    </row>
    <row r="8" spans="1:14" s="22" customFormat="1" x14ac:dyDescent="0.25">
      <c r="A8" s="360">
        <v>1995</v>
      </c>
      <c r="B8" s="362">
        <v>518.88</v>
      </c>
      <c r="C8" s="362">
        <v>388.73</v>
      </c>
      <c r="D8" s="362">
        <v>446.83</v>
      </c>
    </row>
    <row r="9" spans="1:14" s="22" customFormat="1" x14ac:dyDescent="0.25">
      <c r="A9" s="360">
        <v>1996</v>
      </c>
      <c r="B9" s="366">
        <v>529.91</v>
      </c>
      <c r="C9" s="366">
        <v>398.05</v>
      </c>
      <c r="D9" s="366">
        <v>456.99</v>
      </c>
    </row>
    <row r="10" spans="1:14" s="22" customFormat="1" x14ac:dyDescent="0.25">
      <c r="A10" s="360">
        <v>1997</v>
      </c>
      <c r="B10" s="362">
        <v>537.36</v>
      </c>
      <c r="C10" s="362">
        <v>404.54</v>
      </c>
      <c r="D10" s="362">
        <v>463.94</v>
      </c>
    </row>
    <row r="11" spans="1:14" s="22" customFormat="1" x14ac:dyDescent="0.25">
      <c r="A11" s="360">
        <v>1998</v>
      </c>
      <c r="B11" s="366">
        <v>544.97</v>
      </c>
      <c r="C11" s="366">
        <v>410.96</v>
      </c>
      <c r="D11" s="366">
        <v>470.9</v>
      </c>
      <c r="E11" s="88"/>
    </row>
    <row r="12" spans="1:14" s="22" customFormat="1" x14ac:dyDescent="0.25">
      <c r="A12" s="360">
        <v>1999</v>
      </c>
      <c r="B12" s="362">
        <v>553.39</v>
      </c>
      <c r="C12" s="362">
        <v>418.06</v>
      </c>
      <c r="D12" s="362">
        <v>478.6</v>
      </c>
      <c r="E12" s="88"/>
    </row>
    <row r="13" spans="1:14" s="22" customFormat="1" x14ac:dyDescent="0.25">
      <c r="A13" s="360">
        <v>2000</v>
      </c>
      <c r="B13" s="366">
        <v>556.58000000000004</v>
      </c>
      <c r="C13" s="366">
        <v>422</v>
      </c>
      <c r="D13" s="366">
        <v>482.05</v>
      </c>
      <c r="E13" s="88"/>
    </row>
    <row r="14" spans="1:14" s="22" customFormat="1" x14ac:dyDescent="0.25">
      <c r="A14" s="360">
        <v>2001</v>
      </c>
      <c r="B14" s="362">
        <v>570</v>
      </c>
      <c r="C14" s="362">
        <v>433.11</v>
      </c>
      <c r="D14" s="362">
        <v>494.15</v>
      </c>
      <c r="E14" s="88"/>
    </row>
    <row r="15" spans="1:14" s="22" customFormat="1" x14ac:dyDescent="0.25">
      <c r="A15" s="360">
        <v>2002</v>
      </c>
      <c r="B15" s="366">
        <v>584.59</v>
      </c>
      <c r="C15" s="366">
        <v>444.97</v>
      </c>
      <c r="D15" s="366">
        <v>507.22</v>
      </c>
      <c r="E15" s="88"/>
    </row>
    <row r="16" spans="1:14" s="22" customFormat="1" x14ac:dyDescent="0.25">
      <c r="A16" s="360">
        <v>2003</v>
      </c>
      <c r="B16" s="362">
        <v>594.92999999999995</v>
      </c>
      <c r="C16" s="362">
        <v>453.85</v>
      </c>
      <c r="D16" s="362">
        <v>516.73</v>
      </c>
      <c r="E16" s="88"/>
    </row>
    <row r="17" spans="1:13" s="22" customFormat="1" x14ac:dyDescent="0.25">
      <c r="A17" s="360">
        <v>2004</v>
      </c>
      <c r="B17" s="366">
        <v>609.96</v>
      </c>
      <c r="C17" s="366">
        <v>464.92</v>
      </c>
      <c r="D17" s="366">
        <v>530.12</v>
      </c>
      <c r="E17" s="88"/>
    </row>
    <row r="18" spans="1:13" s="22" customFormat="1" x14ac:dyDescent="0.25">
      <c r="A18" s="360">
        <v>2005</v>
      </c>
      <c r="B18" s="362">
        <v>625.13</v>
      </c>
      <c r="C18" s="362">
        <v>477.36</v>
      </c>
      <c r="D18" s="362">
        <v>544.00470668387004</v>
      </c>
      <c r="E18" s="88"/>
    </row>
    <row r="19" spans="1:13" s="22" customFormat="1" x14ac:dyDescent="0.25">
      <c r="A19" s="360">
        <v>2006</v>
      </c>
      <c r="B19" s="366">
        <v>639.32000000000005</v>
      </c>
      <c r="C19" s="366">
        <v>490.43</v>
      </c>
      <c r="D19" s="366">
        <v>557.79</v>
      </c>
      <c r="E19" s="88"/>
    </row>
    <row r="20" spans="1:13" s="22" customFormat="1" x14ac:dyDescent="0.25">
      <c r="A20" s="360">
        <v>2007</v>
      </c>
      <c r="B20" s="362">
        <v>654.64</v>
      </c>
      <c r="C20" s="362">
        <v>504.62</v>
      </c>
      <c r="D20" s="362">
        <v>572.62</v>
      </c>
      <c r="E20" s="88"/>
    </row>
    <row r="21" spans="1:13" s="22" customFormat="1" x14ac:dyDescent="0.25">
      <c r="A21" s="360">
        <v>2008</v>
      </c>
      <c r="B21" s="366">
        <v>671.1</v>
      </c>
      <c r="C21" s="366">
        <v>519.85</v>
      </c>
      <c r="D21" s="366">
        <v>588.54</v>
      </c>
      <c r="E21" s="88"/>
    </row>
    <row r="22" spans="1:13" s="22" customFormat="1" x14ac:dyDescent="0.25">
      <c r="A22" s="360">
        <v>2009</v>
      </c>
      <c r="B22" s="362">
        <v>680.74</v>
      </c>
      <c r="C22" s="362">
        <v>530.82000000000005</v>
      </c>
      <c r="D22" s="362">
        <v>598.63</v>
      </c>
      <c r="E22" s="88"/>
    </row>
    <row r="23" spans="1:13" s="22" customFormat="1" x14ac:dyDescent="0.25">
      <c r="A23" s="360">
        <v>2010</v>
      </c>
      <c r="B23" s="366">
        <v>690.12</v>
      </c>
      <c r="C23" s="366">
        <v>541.78</v>
      </c>
      <c r="D23" s="366">
        <v>608.71</v>
      </c>
      <c r="E23" s="88"/>
    </row>
    <row r="24" spans="1:13" s="22" customFormat="1" x14ac:dyDescent="0.25">
      <c r="A24" s="360">
        <v>2011</v>
      </c>
      <c r="B24" s="362">
        <v>706.35</v>
      </c>
      <c r="C24" s="362">
        <v>557.45000000000005</v>
      </c>
      <c r="D24" s="362">
        <v>624.36</v>
      </c>
      <c r="E24" s="88"/>
    </row>
    <row r="25" spans="1:13" s="22" customFormat="1" ht="12" x14ac:dyDescent="0.25">
      <c r="A25" s="360">
        <v>2012</v>
      </c>
      <c r="B25" s="366">
        <v>724.54</v>
      </c>
      <c r="C25" s="366">
        <v>573.27</v>
      </c>
      <c r="D25" s="366">
        <v>641.04</v>
      </c>
      <c r="E25" s="88"/>
      <c r="F25" s="470" t="s">
        <v>106</v>
      </c>
      <c r="G25" s="470"/>
      <c r="H25" s="470"/>
      <c r="I25" s="470"/>
      <c r="J25" s="80"/>
      <c r="K25" s="80"/>
      <c r="L25" s="80"/>
      <c r="M25" s="80"/>
    </row>
    <row r="26" spans="1:13" s="22" customFormat="1" x14ac:dyDescent="0.25">
      <c r="A26" s="360">
        <v>2013</v>
      </c>
      <c r="B26" s="362">
        <v>736.73</v>
      </c>
      <c r="C26" s="362">
        <v>585.27</v>
      </c>
      <c r="D26" s="362">
        <v>653.04</v>
      </c>
      <c r="E26" s="88"/>
      <c r="F26" s="451" t="s">
        <v>83</v>
      </c>
      <c r="G26" s="451"/>
      <c r="H26" s="451"/>
      <c r="I26" s="451"/>
      <c r="J26" s="451"/>
      <c r="K26" s="451"/>
      <c r="L26" s="451"/>
      <c r="M26" s="80"/>
    </row>
    <row r="27" spans="1:13" s="22" customFormat="1" x14ac:dyDescent="0.25">
      <c r="A27" s="360">
        <v>2014</v>
      </c>
      <c r="B27" s="366">
        <v>741.23</v>
      </c>
      <c r="C27" s="366">
        <v>590.73</v>
      </c>
      <c r="D27" s="366">
        <v>658</v>
      </c>
      <c r="E27" s="88"/>
      <c r="F27" s="451"/>
      <c r="G27" s="451"/>
      <c r="H27" s="451"/>
      <c r="I27" s="451"/>
      <c r="J27" s="451"/>
      <c r="K27" s="451"/>
      <c r="L27" s="451"/>
      <c r="M27" s="88"/>
    </row>
    <row r="28" spans="1:13" s="22" customFormat="1" x14ac:dyDescent="0.25">
      <c r="A28" s="360">
        <v>2015</v>
      </c>
      <c r="B28" s="362">
        <v>746.05</v>
      </c>
      <c r="C28" s="362">
        <v>596.27</v>
      </c>
      <c r="D28" s="362">
        <v>663.13</v>
      </c>
      <c r="E28" s="88"/>
      <c r="F28" s="451" t="s">
        <v>84</v>
      </c>
      <c r="G28" s="451"/>
      <c r="H28" s="451"/>
      <c r="I28" s="451"/>
      <c r="J28" s="451"/>
      <c r="K28" s="451"/>
      <c r="L28" s="451"/>
      <c r="M28" s="88"/>
    </row>
    <row r="29" spans="1:13" s="22" customFormat="1" ht="12" customHeight="1" x14ac:dyDescent="0.25">
      <c r="A29" s="360">
        <v>2016</v>
      </c>
      <c r="B29" s="366">
        <v>749.74</v>
      </c>
      <c r="C29" s="366">
        <v>601.66</v>
      </c>
      <c r="D29" s="366">
        <v>667.71</v>
      </c>
      <c r="E29" s="88"/>
      <c r="F29" s="451"/>
      <c r="G29" s="451"/>
      <c r="H29" s="451"/>
      <c r="I29" s="451"/>
      <c r="J29" s="451"/>
      <c r="K29" s="451"/>
      <c r="L29" s="451"/>
    </row>
    <row r="30" spans="1:13" s="22" customFormat="1" ht="11.25" customHeight="1" x14ac:dyDescent="0.25">
      <c r="A30" s="360">
        <v>2017</v>
      </c>
      <c r="B30" s="362">
        <v>762.79</v>
      </c>
      <c r="C30" s="362">
        <v>613.69000000000005</v>
      </c>
      <c r="D30" s="362">
        <v>680.12</v>
      </c>
      <c r="E30" s="88"/>
      <c r="F30" s="471" t="s">
        <v>82</v>
      </c>
      <c r="G30" s="471"/>
      <c r="H30" s="471"/>
      <c r="I30" s="471"/>
      <c r="J30" s="471"/>
      <c r="K30" s="471"/>
      <c r="L30" s="471"/>
    </row>
    <row r="31" spans="1:13" s="22" customFormat="1" ht="11.25" customHeight="1" x14ac:dyDescent="0.25">
      <c r="A31" s="360">
        <v>2018</v>
      </c>
      <c r="B31" s="366">
        <v>769.12</v>
      </c>
      <c r="C31" s="366">
        <v>619.92999999999995</v>
      </c>
      <c r="D31" s="366">
        <v>686.16</v>
      </c>
      <c r="E31" s="88"/>
      <c r="F31" s="471"/>
      <c r="G31" s="471"/>
      <c r="H31" s="471"/>
      <c r="I31" s="471"/>
      <c r="J31" s="471"/>
      <c r="K31" s="471"/>
      <c r="L31" s="471"/>
    </row>
    <row r="32" spans="1:13" s="22" customFormat="1" ht="11.25" customHeight="1" x14ac:dyDescent="0.25">
      <c r="A32" s="360" t="s">
        <v>31</v>
      </c>
      <c r="B32" s="363">
        <v>777.4</v>
      </c>
      <c r="C32" s="362">
        <v>627.95000000000005</v>
      </c>
      <c r="D32" s="362">
        <v>694.05</v>
      </c>
      <c r="E32" s="88"/>
      <c r="F32" s="471"/>
      <c r="G32" s="471"/>
      <c r="H32" s="471"/>
      <c r="I32" s="471"/>
      <c r="J32" s="471"/>
      <c r="K32" s="471"/>
      <c r="L32" s="471"/>
    </row>
    <row r="33" spans="1:12" s="22" customFormat="1" ht="11.25" customHeight="1" x14ac:dyDescent="0.25">
      <c r="A33" s="360"/>
      <c r="B33" s="367"/>
      <c r="C33" s="367"/>
      <c r="D33" s="367"/>
      <c r="E33" s="88"/>
      <c r="F33" s="471"/>
      <c r="G33" s="471"/>
      <c r="H33" s="471"/>
      <c r="I33" s="471"/>
      <c r="J33" s="471"/>
      <c r="K33" s="471"/>
      <c r="L33" s="471"/>
    </row>
    <row r="34" spans="1:12" s="22" customFormat="1" x14ac:dyDescent="0.25">
      <c r="A34" s="360" t="s">
        <v>31</v>
      </c>
      <c r="B34" s="362">
        <v>832.3</v>
      </c>
      <c r="C34" s="363">
        <v>649.16999999999996</v>
      </c>
      <c r="D34" s="363">
        <v>730.5</v>
      </c>
      <c r="E34" s="88"/>
    </row>
    <row r="35" spans="1:12" s="22" customFormat="1" x14ac:dyDescent="0.25">
      <c r="A35" s="360">
        <v>2020</v>
      </c>
      <c r="B35" s="366">
        <v>847.96</v>
      </c>
      <c r="C35" s="366">
        <v>664.32</v>
      </c>
      <c r="D35" s="366">
        <v>745.73</v>
      </c>
      <c r="E35" s="88"/>
    </row>
    <row r="36" spans="1:12" s="22" customFormat="1" x14ac:dyDescent="0.25">
      <c r="A36" s="360">
        <v>2021</v>
      </c>
      <c r="B36" s="362">
        <v>857.69988771264798</v>
      </c>
      <c r="C36" s="362">
        <v>673.87677113500695</v>
      </c>
      <c r="D36" s="362">
        <v>755.11717016790499</v>
      </c>
      <c r="E36" s="88"/>
    </row>
    <row r="37" spans="1:12" s="22" customFormat="1" x14ac:dyDescent="0.25">
      <c r="A37" s="360">
        <v>2022</v>
      </c>
      <c r="B37" s="366">
        <v>908</v>
      </c>
      <c r="C37" s="366">
        <v>715</v>
      </c>
      <c r="D37" s="366">
        <v>800</v>
      </c>
      <c r="E37" s="88"/>
    </row>
    <row r="38" spans="1:12" s="88" customFormat="1" x14ac:dyDescent="0.25">
      <c r="A38" s="360">
        <v>2023</v>
      </c>
      <c r="B38" s="364">
        <v>921.77988600157698</v>
      </c>
      <c r="C38" s="364">
        <v>729.458233218175</v>
      </c>
      <c r="D38" s="364">
        <v>814.24273818562006</v>
      </c>
    </row>
    <row r="39" spans="1:12" s="88" customFormat="1" x14ac:dyDescent="0.25">
      <c r="A39" s="361" t="s">
        <v>166</v>
      </c>
      <c r="B39" s="368">
        <f>(B38-B16)/B16</f>
        <v>0.54939217387184558</v>
      </c>
      <c r="C39" s="368">
        <f>(C38-C16)/C16</f>
        <v>0.60726723194486054</v>
      </c>
      <c r="D39" s="368">
        <f>(D38-D16)/D16</f>
        <v>0.57576052906860453</v>
      </c>
      <c r="G39" s="103"/>
      <c r="H39" s="103"/>
      <c r="I39" s="103"/>
    </row>
    <row r="40" spans="1:12" ht="12" x14ac:dyDescent="0.2">
      <c r="A40" s="476" t="s">
        <v>106</v>
      </c>
      <c r="B40" s="476"/>
      <c r="C40" s="476"/>
      <c r="D40" s="476"/>
    </row>
    <row r="41" spans="1:12" ht="12" x14ac:dyDescent="0.2">
      <c r="A41" s="451" t="s">
        <v>83</v>
      </c>
      <c r="B41" s="451"/>
      <c r="C41" s="451"/>
      <c r="D41" s="451"/>
      <c r="F41" s="307"/>
    </row>
    <row r="42" spans="1:12" ht="12" x14ac:dyDescent="0.2">
      <c r="A42" s="451" t="s">
        <v>84</v>
      </c>
      <c r="B42" s="451"/>
      <c r="C42" s="451"/>
      <c r="D42" s="451"/>
    </row>
    <row r="43" spans="1:12" ht="25.5" customHeight="1" x14ac:dyDescent="0.2">
      <c r="A43" s="451" t="s">
        <v>82</v>
      </c>
      <c r="B43" s="451"/>
      <c r="C43" s="451"/>
      <c r="D43" s="451"/>
    </row>
  </sheetData>
  <mergeCells count="16">
    <mergeCell ref="A40:D40"/>
    <mergeCell ref="A41:D41"/>
    <mergeCell ref="A42:D42"/>
    <mergeCell ref="A43:D43"/>
    <mergeCell ref="A3:D3"/>
    <mergeCell ref="A5:A6"/>
    <mergeCell ref="B5:B6"/>
    <mergeCell ref="C5:C6"/>
    <mergeCell ref="D5:D6"/>
    <mergeCell ref="F25:I25"/>
    <mergeCell ref="F26:L27"/>
    <mergeCell ref="F28:L29"/>
    <mergeCell ref="F30:L33"/>
    <mergeCell ref="A2:D2"/>
    <mergeCell ref="H3:N3"/>
    <mergeCell ref="F4:L4"/>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08BCE-B0B8-44CF-BB67-0E30925C1B52}">
  <dimension ref="A1:S40"/>
  <sheetViews>
    <sheetView showGridLines="0" topLeftCell="A2" workbookViewId="0">
      <selection activeCell="D25" sqref="D25:D27"/>
    </sheetView>
  </sheetViews>
  <sheetFormatPr baseColWidth="10" defaultColWidth="11.42578125" defaultRowHeight="11.25" x14ac:dyDescent="0.25"/>
  <cols>
    <col min="1" max="1" width="14.140625" style="8" customWidth="1"/>
    <col min="2" max="2" width="14.140625" style="9" customWidth="1"/>
    <col min="3" max="4" width="14.140625" style="8" customWidth="1"/>
    <col min="5" max="5" width="15.42578125" style="8" customWidth="1"/>
    <col min="6" max="6" width="16.85546875" style="8" customWidth="1"/>
    <col min="7" max="14" width="11.42578125" style="8"/>
    <col min="15" max="18" width="11.42578125" style="70"/>
    <col min="19" max="254" width="11.42578125" style="8"/>
    <col min="255" max="258" width="20.85546875" style="8" customWidth="1"/>
    <col min="259" max="510" width="11.42578125" style="8"/>
    <col min="511" max="514" width="20.85546875" style="8" customWidth="1"/>
    <col min="515" max="766" width="11.42578125" style="8"/>
    <col min="767" max="770" width="20.85546875" style="8" customWidth="1"/>
    <col min="771" max="1022" width="11.42578125" style="8"/>
    <col min="1023" max="1026" width="20.85546875" style="8" customWidth="1"/>
    <col min="1027" max="1278" width="11.42578125" style="8"/>
    <col min="1279" max="1282" width="20.85546875" style="8" customWidth="1"/>
    <col min="1283" max="1534" width="11.42578125" style="8"/>
    <col min="1535" max="1538" width="20.85546875" style="8" customWidth="1"/>
    <col min="1539" max="1790" width="11.42578125" style="8"/>
    <col min="1791" max="1794" width="20.85546875" style="8" customWidth="1"/>
    <col min="1795" max="2046" width="11.42578125" style="8"/>
    <col min="2047" max="2050" width="20.85546875" style="8" customWidth="1"/>
    <col min="2051" max="2302" width="11.42578125" style="8"/>
    <col min="2303" max="2306" width="20.85546875" style="8" customWidth="1"/>
    <col min="2307" max="2558" width="11.42578125" style="8"/>
    <col min="2559" max="2562" width="20.85546875" style="8" customWidth="1"/>
    <col min="2563" max="2814" width="11.42578125" style="8"/>
    <col min="2815" max="2818" width="20.85546875" style="8" customWidth="1"/>
    <col min="2819" max="3070" width="11.42578125" style="8"/>
    <col min="3071" max="3074" width="20.85546875" style="8" customWidth="1"/>
    <col min="3075" max="3326" width="11.42578125" style="8"/>
    <col min="3327" max="3330" width="20.85546875" style="8" customWidth="1"/>
    <col min="3331" max="3582" width="11.42578125" style="8"/>
    <col min="3583" max="3586" width="20.85546875" style="8" customWidth="1"/>
    <col min="3587" max="3838" width="11.42578125" style="8"/>
    <col min="3839" max="3842" width="20.85546875" style="8" customWidth="1"/>
    <col min="3843" max="4094" width="11.42578125" style="8"/>
    <col min="4095" max="4098" width="20.85546875" style="8" customWidth="1"/>
    <col min="4099" max="4350" width="11.42578125" style="8"/>
    <col min="4351" max="4354" width="20.85546875" style="8" customWidth="1"/>
    <col min="4355" max="4606" width="11.42578125" style="8"/>
    <col min="4607" max="4610" width="20.85546875" style="8" customWidth="1"/>
    <col min="4611" max="4862" width="11.42578125" style="8"/>
    <col min="4863" max="4866" width="20.85546875" style="8" customWidth="1"/>
    <col min="4867" max="5118" width="11.42578125" style="8"/>
    <col min="5119" max="5122" width="20.85546875" style="8" customWidth="1"/>
    <col min="5123" max="5374" width="11.42578125" style="8"/>
    <col min="5375" max="5378" width="20.85546875" style="8" customWidth="1"/>
    <col min="5379" max="5630" width="11.42578125" style="8"/>
    <col min="5631" max="5634" width="20.85546875" style="8" customWidth="1"/>
    <col min="5635" max="5886" width="11.42578125" style="8"/>
    <col min="5887" max="5890" width="20.85546875" style="8" customWidth="1"/>
    <col min="5891" max="6142" width="11.42578125" style="8"/>
    <col min="6143" max="6146" width="20.85546875" style="8" customWidth="1"/>
    <col min="6147" max="6398" width="11.42578125" style="8"/>
    <col min="6399" max="6402" width="20.85546875" style="8" customWidth="1"/>
    <col min="6403" max="6654" width="11.42578125" style="8"/>
    <col min="6655" max="6658" width="20.85546875" style="8" customWidth="1"/>
    <col min="6659" max="6910" width="11.42578125" style="8"/>
    <col min="6911" max="6914" width="20.85546875" style="8" customWidth="1"/>
    <col min="6915" max="7166" width="11.42578125" style="8"/>
    <col min="7167" max="7170" width="20.85546875" style="8" customWidth="1"/>
    <col min="7171" max="7422" width="11.42578125" style="8"/>
    <col min="7423" max="7426" width="20.85546875" style="8" customWidth="1"/>
    <col min="7427" max="7678" width="11.42578125" style="8"/>
    <col min="7679" max="7682" width="20.85546875" style="8" customWidth="1"/>
    <col min="7683" max="7934" width="11.42578125" style="8"/>
    <col min="7935" max="7938" width="20.85546875" style="8" customWidth="1"/>
    <col min="7939" max="8190" width="11.42578125" style="8"/>
    <col min="8191" max="8194" width="20.85546875" style="8" customWidth="1"/>
    <col min="8195" max="8446" width="11.42578125" style="8"/>
    <col min="8447" max="8450" width="20.85546875" style="8" customWidth="1"/>
    <col min="8451" max="8702" width="11.42578125" style="8"/>
    <col min="8703" max="8706" width="20.85546875" style="8" customWidth="1"/>
    <col min="8707" max="8958" width="11.42578125" style="8"/>
    <col min="8959" max="8962" width="20.85546875" style="8" customWidth="1"/>
    <col min="8963" max="9214" width="11.42578125" style="8"/>
    <col min="9215" max="9218" width="20.85546875" style="8" customWidth="1"/>
    <col min="9219" max="9470" width="11.42578125" style="8"/>
    <col min="9471" max="9474" width="20.85546875" style="8" customWidth="1"/>
    <col min="9475" max="9726" width="11.42578125" style="8"/>
    <col min="9727" max="9730" width="20.85546875" style="8" customWidth="1"/>
    <col min="9731" max="9982" width="11.42578125" style="8"/>
    <col min="9983" max="9986" width="20.85546875" style="8" customWidth="1"/>
    <col min="9987" max="10238" width="11.42578125" style="8"/>
    <col min="10239" max="10242" width="20.85546875" style="8" customWidth="1"/>
    <col min="10243" max="10494" width="11.42578125" style="8"/>
    <col min="10495" max="10498" width="20.85546875" style="8" customWidth="1"/>
    <col min="10499" max="10750" width="11.42578125" style="8"/>
    <col min="10751" max="10754" width="20.85546875" style="8" customWidth="1"/>
    <col min="10755" max="11006" width="11.42578125" style="8"/>
    <col min="11007" max="11010" width="20.85546875" style="8" customWidth="1"/>
    <col min="11011" max="11262" width="11.42578125" style="8"/>
    <col min="11263" max="11266" width="20.85546875" style="8" customWidth="1"/>
    <col min="11267" max="11518" width="11.42578125" style="8"/>
    <col min="11519" max="11522" width="20.85546875" style="8" customWidth="1"/>
    <col min="11523" max="11774" width="11.42578125" style="8"/>
    <col min="11775" max="11778" width="20.85546875" style="8" customWidth="1"/>
    <col min="11779" max="12030" width="11.42578125" style="8"/>
    <col min="12031" max="12034" width="20.85546875" style="8" customWidth="1"/>
    <col min="12035" max="12286" width="11.42578125" style="8"/>
    <col min="12287" max="12290" width="20.85546875" style="8" customWidth="1"/>
    <col min="12291" max="12542" width="11.42578125" style="8"/>
    <col min="12543" max="12546" width="20.85546875" style="8" customWidth="1"/>
    <col min="12547" max="12798" width="11.42578125" style="8"/>
    <col min="12799" max="12802" width="20.85546875" style="8" customWidth="1"/>
    <col min="12803" max="13054" width="11.42578125" style="8"/>
    <col min="13055" max="13058" width="20.85546875" style="8" customWidth="1"/>
    <col min="13059" max="13310" width="11.42578125" style="8"/>
    <col min="13311" max="13314" width="20.85546875" style="8" customWidth="1"/>
    <col min="13315" max="13566" width="11.42578125" style="8"/>
    <col min="13567" max="13570" width="20.85546875" style="8" customWidth="1"/>
    <col min="13571" max="13822" width="11.42578125" style="8"/>
    <col min="13823" max="13826" width="20.85546875" style="8" customWidth="1"/>
    <col min="13827" max="14078" width="11.42578125" style="8"/>
    <col min="14079" max="14082" width="20.85546875" style="8" customWidth="1"/>
    <col min="14083" max="14334" width="11.42578125" style="8"/>
    <col min="14335" max="14338" width="20.85546875" style="8" customWidth="1"/>
    <col min="14339" max="14590" width="11.42578125" style="8"/>
    <col min="14591" max="14594" width="20.85546875" style="8" customWidth="1"/>
    <col min="14595" max="14846" width="11.42578125" style="8"/>
    <col min="14847" max="14850" width="20.85546875" style="8" customWidth="1"/>
    <col min="14851" max="15102" width="11.42578125" style="8"/>
    <col min="15103" max="15106" width="20.85546875" style="8" customWidth="1"/>
    <col min="15107" max="15358" width="11.42578125" style="8"/>
    <col min="15359" max="15362" width="20.85546875" style="8" customWidth="1"/>
    <col min="15363" max="15614" width="11.42578125" style="8"/>
    <col min="15615" max="15618" width="20.85546875" style="8" customWidth="1"/>
    <col min="15619" max="15870" width="11.42578125" style="8"/>
    <col min="15871" max="15874" width="20.85546875" style="8" customWidth="1"/>
    <col min="15875" max="16126" width="11.42578125" style="8"/>
    <col min="16127" max="16130" width="20.85546875" style="8" customWidth="1"/>
    <col min="16131" max="16384" width="11.42578125" style="8"/>
  </cols>
  <sheetData>
    <row r="1" spans="1:18" ht="11.25" customHeight="1" x14ac:dyDescent="0.25">
      <c r="A1" s="480" t="s">
        <v>76</v>
      </c>
      <c r="B1" s="480"/>
      <c r="C1" s="480"/>
      <c r="D1" s="480"/>
      <c r="E1" s="480"/>
    </row>
    <row r="2" spans="1:18" ht="11.25" customHeight="1" x14ac:dyDescent="0.25">
      <c r="A2" s="480"/>
      <c r="B2" s="480"/>
      <c r="C2" s="480"/>
      <c r="D2" s="480"/>
      <c r="E2" s="480"/>
    </row>
    <row r="3" spans="1:18" ht="11.25" customHeight="1" x14ac:dyDescent="0.25">
      <c r="A3" s="480"/>
      <c r="B3" s="480"/>
      <c r="C3" s="480"/>
      <c r="D3" s="480"/>
      <c r="E3" s="480"/>
    </row>
    <row r="4" spans="1:18" ht="21.75" customHeight="1" x14ac:dyDescent="0.25">
      <c r="A4" s="480"/>
      <c r="B4" s="480"/>
      <c r="C4" s="480"/>
      <c r="D4" s="480"/>
      <c r="E4" s="480"/>
      <c r="G4" s="480" t="s">
        <v>157</v>
      </c>
      <c r="H4" s="480"/>
      <c r="I4" s="480"/>
      <c r="J4" s="480"/>
      <c r="K4" s="480"/>
      <c r="L4" s="480"/>
      <c r="M4" s="480"/>
    </row>
    <row r="5" spans="1:18" ht="27.75" customHeight="1" x14ac:dyDescent="0.25">
      <c r="A5" s="369" t="s">
        <v>11</v>
      </c>
      <c r="B5" s="369" t="s">
        <v>12</v>
      </c>
      <c r="C5" s="369" t="s">
        <v>1</v>
      </c>
      <c r="D5" s="370" t="s">
        <v>2</v>
      </c>
      <c r="E5" s="371" t="s">
        <v>13</v>
      </c>
      <c r="G5" s="480"/>
      <c r="H5" s="480"/>
      <c r="I5" s="480"/>
      <c r="J5" s="480"/>
      <c r="K5" s="480"/>
      <c r="L5" s="480"/>
      <c r="M5" s="480"/>
    </row>
    <row r="6" spans="1:18" ht="12" x14ac:dyDescent="0.25">
      <c r="A6" s="372">
        <v>2004</v>
      </c>
      <c r="B6" s="379">
        <v>941</v>
      </c>
      <c r="C6" s="379">
        <v>809</v>
      </c>
      <c r="D6" s="379">
        <v>890</v>
      </c>
      <c r="E6" s="380">
        <f t="shared" ref="E6:E7" si="0">C6/B6-1</f>
        <v>-0.14027630180658879</v>
      </c>
      <c r="G6" s="480"/>
      <c r="H6" s="480"/>
      <c r="I6" s="480"/>
      <c r="J6" s="480"/>
      <c r="K6" s="480"/>
      <c r="L6" s="480"/>
      <c r="M6" s="480"/>
      <c r="O6" s="97">
        <v>2004</v>
      </c>
      <c r="P6" s="71">
        <v>941</v>
      </c>
      <c r="Q6" s="71">
        <v>809</v>
      </c>
      <c r="R6" s="71">
        <v>890</v>
      </c>
    </row>
    <row r="7" spans="1:18" ht="12" x14ac:dyDescent="0.25">
      <c r="A7" s="372">
        <v>2005</v>
      </c>
      <c r="B7" s="374">
        <v>963</v>
      </c>
      <c r="C7" s="374">
        <v>828</v>
      </c>
      <c r="D7" s="374">
        <v>910</v>
      </c>
      <c r="E7" s="375">
        <f t="shared" si="0"/>
        <v>-0.14018691588785048</v>
      </c>
      <c r="F7" s="103"/>
      <c r="O7" s="97">
        <v>2005</v>
      </c>
      <c r="P7" s="71">
        <v>963</v>
      </c>
      <c r="Q7" s="71">
        <v>828</v>
      </c>
      <c r="R7" s="71">
        <v>910</v>
      </c>
    </row>
    <row r="8" spans="1:18" ht="12" x14ac:dyDescent="0.25">
      <c r="A8" s="372">
        <v>2006</v>
      </c>
      <c r="B8" s="379">
        <v>982.31</v>
      </c>
      <c r="C8" s="379">
        <v>846.32</v>
      </c>
      <c r="D8" s="379">
        <v>928.29</v>
      </c>
      <c r="E8" s="380">
        <f>C8/B8-1</f>
        <v>-0.13843898565625912</v>
      </c>
      <c r="F8" s="103"/>
      <c r="O8" s="97">
        <v>2006</v>
      </c>
      <c r="P8" s="71">
        <v>982.31</v>
      </c>
      <c r="Q8" s="71">
        <v>846.32</v>
      </c>
      <c r="R8" s="71">
        <v>928.29</v>
      </c>
    </row>
    <row r="9" spans="1:18" ht="12" x14ac:dyDescent="0.25">
      <c r="A9" s="372">
        <v>2007</v>
      </c>
      <c r="B9" s="374">
        <v>1002.96</v>
      </c>
      <c r="C9" s="374">
        <v>865.18</v>
      </c>
      <c r="D9" s="374">
        <v>947.26</v>
      </c>
      <c r="E9" s="375">
        <f>C9/B9-1</f>
        <v>-0.13737337481056078</v>
      </c>
      <c r="F9" s="103"/>
      <c r="O9" s="97">
        <v>2007</v>
      </c>
      <c r="P9" s="71">
        <v>1002.96</v>
      </c>
      <c r="Q9" s="71">
        <v>865.18</v>
      </c>
      <c r="R9" s="71">
        <v>947.26</v>
      </c>
    </row>
    <row r="10" spans="1:18" ht="12" x14ac:dyDescent="0.25">
      <c r="A10" s="372">
        <v>2008</v>
      </c>
      <c r="B10" s="379">
        <v>1025.3</v>
      </c>
      <c r="C10" s="379">
        <v>885.68</v>
      </c>
      <c r="D10" s="379">
        <v>967.88</v>
      </c>
      <c r="E10" s="380">
        <f>C10/B10-1</f>
        <v>-0.13617477811372281</v>
      </c>
      <c r="F10" s="85"/>
      <c r="O10" s="97">
        <v>2008</v>
      </c>
      <c r="P10" s="71">
        <v>1025.3</v>
      </c>
      <c r="Q10" s="71">
        <v>885.68</v>
      </c>
      <c r="R10" s="71">
        <v>967.88</v>
      </c>
    </row>
    <row r="11" spans="1:18" ht="12" x14ac:dyDescent="0.25">
      <c r="A11" s="372">
        <v>2009</v>
      </c>
      <c r="B11" s="374">
        <v>1039.28</v>
      </c>
      <c r="C11" s="374">
        <v>898.12</v>
      </c>
      <c r="D11" s="374">
        <v>979.96</v>
      </c>
      <c r="E11" s="375">
        <f>C11/B11-1</f>
        <v>-0.13582480178585177</v>
      </c>
      <c r="F11" s="103"/>
      <c r="O11" s="97">
        <v>2009</v>
      </c>
      <c r="P11" s="71">
        <v>1039.28</v>
      </c>
      <c r="Q11" s="71">
        <v>898.12</v>
      </c>
      <c r="R11" s="71">
        <v>979.96</v>
      </c>
    </row>
    <row r="12" spans="1:18" ht="12" x14ac:dyDescent="0.25">
      <c r="A12" s="372">
        <v>2010</v>
      </c>
      <c r="B12" s="379">
        <v>1052.58</v>
      </c>
      <c r="C12" s="379">
        <v>909.85</v>
      </c>
      <c r="D12" s="379">
        <v>991.4</v>
      </c>
      <c r="E12" s="380">
        <f t="shared" ref="E12:E20" si="1">C12/B12-1</f>
        <v>-0.13560014440707591</v>
      </c>
      <c r="F12" s="103"/>
      <c r="O12" s="97">
        <v>2010</v>
      </c>
      <c r="P12" s="71">
        <v>1052.58</v>
      </c>
      <c r="Q12" s="71">
        <v>909.85</v>
      </c>
      <c r="R12" s="71">
        <v>991.4</v>
      </c>
    </row>
    <row r="13" spans="1:18" ht="12" x14ac:dyDescent="0.25">
      <c r="A13" s="372">
        <v>2011</v>
      </c>
      <c r="B13" s="374">
        <v>1078.43</v>
      </c>
      <c r="C13" s="374">
        <v>933.18</v>
      </c>
      <c r="D13" s="374">
        <v>1015.18</v>
      </c>
      <c r="E13" s="375">
        <f t="shared" si="1"/>
        <v>-0.13468653505559014</v>
      </c>
      <c r="F13" s="103"/>
      <c r="O13" s="97">
        <v>2011</v>
      </c>
      <c r="P13" s="71">
        <v>1078.43</v>
      </c>
      <c r="Q13" s="71">
        <v>933.18</v>
      </c>
      <c r="R13" s="71">
        <v>1015.18</v>
      </c>
    </row>
    <row r="14" spans="1:18" ht="12" x14ac:dyDescent="0.25">
      <c r="A14" s="372">
        <v>2012</v>
      </c>
      <c r="B14" s="379">
        <v>1105.6400000000001</v>
      </c>
      <c r="C14" s="379">
        <v>957.21</v>
      </c>
      <c r="D14" s="379">
        <v>1040.22</v>
      </c>
      <c r="E14" s="380">
        <f t="shared" si="1"/>
        <v>-0.13424803733584167</v>
      </c>
      <c r="F14" s="85"/>
      <c r="O14" s="97">
        <v>2012</v>
      </c>
      <c r="P14" s="71">
        <v>1105.6400000000001</v>
      </c>
      <c r="Q14" s="71">
        <v>957.21</v>
      </c>
      <c r="R14" s="71">
        <v>1040.22</v>
      </c>
    </row>
    <row r="15" spans="1:18" ht="12" x14ac:dyDescent="0.25">
      <c r="A15" s="372">
        <v>2013</v>
      </c>
      <c r="B15" s="374">
        <v>1125.4100000000001</v>
      </c>
      <c r="C15" s="374">
        <v>974.58</v>
      </c>
      <c r="D15" s="374">
        <v>1057.99</v>
      </c>
      <c r="E15" s="375">
        <f t="shared" si="1"/>
        <v>-0.13402226744031065</v>
      </c>
      <c r="F15" s="103"/>
      <c r="O15" s="97">
        <v>2013</v>
      </c>
      <c r="P15" s="71">
        <v>1125.4100000000001</v>
      </c>
      <c r="Q15" s="71">
        <v>974.58</v>
      </c>
      <c r="R15" s="71">
        <v>1057.99</v>
      </c>
    </row>
    <row r="16" spans="1:18" ht="12" x14ac:dyDescent="0.25">
      <c r="A16" s="372">
        <v>2014</v>
      </c>
      <c r="B16" s="379">
        <v>1131.19</v>
      </c>
      <c r="C16" s="379">
        <v>979.88</v>
      </c>
      <c r="D16" s="379">
        <v>1062.78</v>
      </c>
      <c r="E16" s="380">
        <f t="shared" si="1"/>
        <v>-0.13376179068061078</v>
      </c>
      <c r="F16" s="103"/>
      <c r="O16" s="97">
        <v>2014</v>
      </c>
      <c r="P16" s="71">
        <v>1131.19</v>
      </c>
      <c r="Q16" s="71">
        <v>979.88</v>
      </c>
      <c r="R16" s="71">
        <v>1062.78</v>
      </c>
    </row>
    <row r="17" spans="1:19" ht="12" x14ac:dyDescent="0.25">
      <c r="A17" s="372">
        <v>2015</v>
      </c>
      <c r="B17" s="374">
        <v>1138.3599999999999</v>
      </c>
      <c r="C17" s="374">
        <v>986.99</v>
      </c>
      <c r="D17" s="374">
        <v>1069.2</v>
      </c>
      <c r="E17" s="375">
        <f t="shared" si="1"/>
        <v>-0.13297199479953614</v>
      </c>
      <c r="F17" s="103"/>
      <c r="O17" s="97">
        <v>2015</v>
      </c>
      <c r="P17" s="71">
        <v>1138.3599999999999</v>
      </c>
      <c r="Q17" s="71">
        <v>986.99</v>
      </c>
      <c r="R17" s="71">
        <v>1069.2</v>
      </c>
    </row>
    <row r="18" spans="1:19" ht="12" x14ac:dyDescent="0.25">
      <c r="A18" s="372">
        <f>A17+1</f>
        <v>2016</v>
      </c>
      <c r="B18" s="379">
        <v>1144.27</v>
      </c>
      <c r="C18" s="379">
        <v>992</v>
      </c>
      <c r="D18" s="379">
        <v>1073.58</v>
      </c>
      <c r="E18" s="380">
        <f t="shared" si="1"/>
        <v>-0.13307174006134914</v>
      </c>
      <c r="F18" s="85"/>
      <c r="O18" s="97">
        <f>O17+1</f>
        <v>2016</v>
      </c>
      <c r="P18" s="71">
        <v>1144.27</v>
      </c>
      <c r="Q18" s="71">
        <v>992</v>
      </c>
      <c r="R18" s="71">
        <v>1073.58</v>
      </c>
    </row>
    <row r="19" spans="1:19" ht="12" x14ac:dyDescent="0.25">
      <c r="A19" s="372">
        <f>A18+1</f>
        <v>2017</v>
      </c>
      <c r="B19" s="374">
        <v>1159.27</v>
      </c>
      <c r="C19" s="374">
        <v>1003.6</v>
      </c>
      <c r="D19" s="374">
        <v>1086.4100000000001</v>
      </c>
      <c r="E19" s="375">
        <f t="shared" si="1"/>
        <v>-0.13428278140553962</v>
      </c>
      <c r="F19" s="103"/>
      <c r="O19" s="97">
        <f>O18+1</f>
        <v>2017</v>
      </c>
      <c r="P19" s="71">
        <v>1159.27</v>
      </c>
      <c r="Q19" s="71">
        <v>1003.6</v>
      </c>
      <c r="R19" s="71">
        <v>1086.4100000000001</v>
      </c>
    </row>
    <row r="20" spans="1:19" ht="12" x14ac:dyDescent="0.25">
      <c r="A20" s="372">
        <f>A19+1</f>
        <v>2018</v>
      </c>
      <c r="B20" s="379">
        <v>1165</v>
      </c>
      <c r="C20" s="379">
        <v>1008</v>
      </c>
      <c r="D20" s="379">
        <v>1091</v>
      </c>
      <c r="E20" s="380">
        <f t="shared" si="1"/>
        <v>-0.13476394849785411</v>
      </c>
      <c r="F20" s="103"/>
      <c r="O20" s="97">
        <f>O19+1</f>
        <v>2018</v>
      </c>
      <c r="P20" s="71">
        <v>1165</v>
      </c>
      <c r="Q20" s="71">
        <v>1008</v>
      </c>
      <c r="R20" s="71">
        <v>1091</v>
      </c>
    </row>
    <row r="21" spans="1:19" ht="13.5" x14ac:dyDescent="0.25">
      <c r="A21" s="372" t="s">
        <v>97</v>
      </c>
      <c r="B21" s="374">
        <v>1175</v>
      </c>
      <c r="C21" s="374">
        <v>1016</v>
      </c>
      <c r="D21" s="374">
        <v>1099</v>
      </c>
      <c r="E21" s="375">
        <f>C21/B21-1</f>
        <v>-0.13531914893617025</v>
      </c>
      <c r="F21" s="103"/>
      <c r="O21" s="97" t="s">
        <v>97</v>
      </c>
      <c r="P21" s="71">
        <v>1175</v>
      </c>
      <c r="Q21" s="71">
        <v>1016</v>
      </c>
      <c r="R21" s="72">
        <v>1099</v>
      </c>
      <c r="S21" s="68"/>
    </row>
    <row r="22" spans="1:19" ht="12" x14ac:dyDescent="0.25">
      <c r="A22" s="372"/>
      <c r="B22" s="379"/>
      <c r="C22" s="379"/>
      <c r="D22" s="379"/>
      <c r="E22" s="379"/>
      <c r="F22" s="85"/>
      <c r="S22" s="69"/>
    </row>
    <row r="23" spans="1:19" ht="13.5" x14ac:dyDescent="0.25">
      <c r="A23" s="372">
        <v>2019</v>
      </c>
      <c r="B23" s="374"/>
      <c r="C23" s="374"/>
      <c r="D23" s="374"/>
      <c r="E23" s="374"/>
      <c r="F23" s="103"/>
      <c r="O23" s="97" t="s">
        <v>98</v>
      </c>
      <c r="P23" s="71">
        <v>1207</v>
      </c>
      <c r="Q23" s="71">
        <v>1047</v>
      </c>
      <c r="R23" s="73">
        <v>1133</v>
      </c>
    </row>
    <row r="24" spans="1:19" ht="12" x14ac:dyDescent="0.25">
      <c r="A24" s="372">
        <v>2020</v>
      </c>
      <c r="B24" s="379"/>
      <c r="C24" s="379"/>
      <c r="D24" s="379"/>
      <c r="E24" s="379" t="s">
        <v>14</v>
      </c>
      <c r="F24" s="103"/>
      <c r="O24" s="98">
        <v>2022</v>
      </c>
      <c r="P24" s="72">
        <v>1277</v>
      </c>
      <c r="Q24" s="72">
        <v>1107</v>
      </c>
      <c r="R24" s="74">
        <v>1197</v>
      </c>
    </row>
    <row r="25" spans="1:19" ht="13.5" x14ac:dyDescent="0.25">
      <c r="A25" s="372" t="s">
        <v>98</v>
      </c>
      <c r="B25" s="374">
        <v>1207</v>
      </c>
      <c r="C25" s="374">
        <v>1047</v>
      </c>
      <c r="D25" s="376">
        <v>1133</v>
      </c>
      <c r="E25" s="375">
        <f t="shared" ref="E25" si="2">C25/B25-1</f>
        <v>-0.13256006628003314</v>
      </c>
      <c r="F25" s="103"/>
      <c r="P25" s="74"/>
      <c r="Q25" s="74"/>
      <c r="R25" s="74"/>
    </row>
    <row r="26" spans="1:19" ht="13.5" customHeight="1" x14ac:dyDescent="0.25">
      <c r="A26" s="372">
        <v>2022</v>
      </c>
      <c r="B26" s="379">
        <v>1277</v>
      </c>
      <c r="C26" s="379">
        <v>1107</v>
      </c>
      <c r="D26" s="379">
        <v>1197</v>
      </c>
      <c r="E26" s="381">
        <f>C26/B26-1</f>
        <v>-0.13312451057165231</v>
      </c>
      <c r="F26" s="85"/>
    </row>
    <row r="27" spans="1:19" s="85" customFormat="1" ht="13.5" customHeight="1" x14ac:dyDescent="0.25">
      <c r="A27" s="373">
        <v>2023</v>
      </c>
      <c r="B27" s="377">
        <v>1294.53627690851</v>
      </c>
      <c r="C27" s="378">
        <v>1127.51725288896</v>
      </c>
      <c r="D27" s="377">
        <v>1214.8476850163299</v>
      </c>
      <c r="E27" s="375">
        <f>C27/B27-1</f>
        <v>-0.12901841918127555</v>
      </c>
      <c r="F27" s="103"/>
      <c r="O27" s="70"/>
      <c r="P27" s="70"/>
      <c r="Q27" s="70"/>
      <c r="R27" s="70"/>
    </row>
    <row r="28" spans="1:19" ht="12" x14ac:dyDescent="0.25">
      <c r="A28" s="481" t="s">
        <v>105</v>
      </c>
      <c r="B28" s="481"/>
      <c r="C28" s="481"/>
      <c r="D28" s="481"/>
      <c r="E28" s="481"/>
      <c r="G28" s="450" t="s">
        <v>105</v>
      </c>
      <c r="H28" s="450"/>
      <c r="I28" s="450"/>
      <c r="J28" s="450"/>
      <c r="K28" s="450"/>
      <c r="L28" s="450"/>
      <c r="M28" s="450"/>
    </row>
    <row r="29" spans="1:19" ht="15" customHeight="1" x14ac:dyDescent="0.25">
      <c r="A29" s="451" t="s">
        <v>77</v>
      </c>
      <c r="B29" s="451"/>
      <c r="C29" s="451"/>
      <c r="D29" s="451"/>
      <c r="E29" s="451"/>
      <c r="G29" s="450" t="s">
        <v>77</v>
      </c>
      <c r="H29" s="450"/>
      <c r="I29" s="450"/>
      <c r="J29" s="450"/>
      <c r="K29" s="450"/>
      <c r="L29" s="450"/>
      <c r="M29" s="450"/>
    </row>
    <row r="30" spans="1:19" ht="12" x14ac:dyDescent="0.25">
      <c r="A30" s="451" t="s">
        <v>78</v>
      </c>
      <c r="B30" s="451"/>
      <c r="C30" s="451"/>
      <c r="D30" s="451"/>
      <c r="E30" s="451"/>
      <c r="G30" s="451" t="s">
        <v>78</v>
      </c>
      <c r="H30" s="451"/>
      <c r="I30" s="451"/>
      <c r="J30" s="451"/>
      <c r="K30" s="451"/>
      <c r="L30" s="451"/>
      <c r="M30" s="451"/>
    </row>
    <row r="31" spans="1:19" ht="12" x14ac:dyDescent="0.25">
      <c r="A31" s="451" t="s">
        <v>79</v>
      </c>
      <c r="B31" s="451"/>
      <c r="C31" s="451"/>
      <c r="D31" s="451"/>
      <c r="E31" s="451"/>
      <c r="G31" s="451" t="s">
        <v>79</v>
      </c>
      <c r="H31" s="451"/>
      <c r="I31" s="451"/>
      <c r="J31" s="451"/>
      <c r="K31" s="451"/>
      <c r="L31" s="451"/>
      <c r="M31" s="451"/>
    </row>
    <row r="32" spans="1:19" ht="23.25" customHeight="1" x14ac:dyDescent="0.25">
      <c r="A32" s="451" t="s">
        <v>80</v>
      </c>
      <c r="B32" s="451"/>
      <c r="C32" s="451"/>
      <c r="D32" s="451"/>
      <c r="E32" s="451"/>
      <c r="G32" s="451" t="s">
        <v>80</v>
      </c>
      <c r="H32" s="451"/>
      <c r="I32" s="451"/>
      <c r="J32" s="451"/>
      <c r="K32" s="451"/>
      <c r="L32" s="451"/>
      <c r="M32" s="451"/>
    </row>
    <row r="33" spans="1:13" ht="11.25" customHeight="1" x14ac:dyDescent="0.25">
      <c r="A33" s="451"/>
      <c r="B33" s="451"/>
      <c r="C33" s="451"/>
      <c r="D33" s="451"/>
      <c r="E33" s="451"/>
      <c r="G33" s="450" t="s">
        <v>81</v>
      </c>
      <c r="H33" s="450"/>
      <c r="I33" s="450"/>
      <c r="J33" s="450"/>
      <c r="K33" s="450"/>
      <c r="L33" s="450"/>
      <c r="M33" s="450"/>
    </row>
    <row r="34" spans="1:13" ht="21" customHeight="1" x14ac:dyDescent="0.25">
      <c r="A34" s="450" t="s">
        <v>81</v>
      </c>
      <c r="B34" s="450"/>
      <c r="C34" s="450"/>
      <c r="D34" s="450"/>
      <c r="E34" s="450"/>
      <c r="G34" s="471" t="s">
        <v>82</v>
      </c>
      <c r="H34" s="471"/>
      <c r="I34" s="471"/>
      <c r="J34" s="471"/>
      <c r="K34" s="471"/>
      <c r="L34" s="471"/>
      <c r="M34" s="471"/>
    </row>
    <row r="35" spans="1:13" x14ac:dyDescent="0.25">
      <c r="A35" s="451" t="s">
        <v>82</v>
      </c>
      <c r="B35" s="451"/>
      <c r="C35" s="451"/>
      <c r="D35" s="451"/>
      <c r="E35" s="451"/>
      <c r="G35" s="471"/>
      <c r="H35" s="471"/>
      <c r="I35" s="471"/>
      <c r="J35" s="471"/>
      <c r="K35" s="471"/>
      <c r="L35" s="471"/>
      <c r="M35" s="471"/>
    </row>
    <row r="36" spans="1:13" ht="11.25" customHeight="1" x14ac:dyDescent="0.25">
      <c r="A36" s="451"/>
      <c r="B36" s="451"/>
      <c r="C36" s="451"/>
      <c r="D36" s="451"/>
      <c r="E36" s="451"/>
      <c r="G36" s="471"/>
      <c r="H36" s="471"/>
      <c r="I36" s="471"/>
      <c r="J36" s="471"/>
      <c r="K36" s="471"/>
      <c r="L36" s="471"/>
      <c r="M36" s="471"/>
    </row>
    <row r="37" spans="1:13" ht="11.25" customHeight="1" x14ac:dyDescent="0.25">
      <c r="A37" s="451"/>
      <c r="B37" s="451"/>
      <c r="C37" s="451"/>
      <c r="D37" s="451"/>
      <c r="E37" s="451"/>
      <c r="G37" s="86"/>
      <c r="H37" s="86"/>
      <c r="I37" s="86"/>
      <c r="J37" s="86"/>
      <c r="K37" s="86"/>
      <c r="L37" s="86"/>
      <c r="M37" s="86"/>
    </row>
    <row r="38" spans="1:13" ht="11.25" customHeight="1" x14ac:dyDescent="0.25">
      <c r="A38" s="79"/>
      <c r="B38" s="79"/>
      <c r="C38" s="79"/>
      <c r="D38" s="79"/>
      <c r="G38" s="86"/>
      <c r="H38" s="86"/>
      <c r="I38" s="86"/>
      <c r="J38" s="86"/>
      <c r="K38" s="86"/>
      <c r="L38" s="86"/>
      <c r="M38" s="86"/>
    </row>
    <row r="39" spans="1:13" x14ac:dyDescent="0.25">
      <c r="A39" s="83"/>
      <c r="B39" s="84"/>
      <c r="C39" s="84"/>
      <c r="D39" s="84"/>
      <c r="E39" s="84"/>
      <c r="G39" s="85"/>
      <c r="H39" s="85"/>
      <c r="I39" s="85"/>
      <c r="J39" s="85"/>
      <c r="K39" s="85"/>
      <c r="L39" s="85"/>
      <c r="M39" s="85"/>
    </row>
    <row r="40" spans="1:13" x14ac:dyDescent="0.25">
      <c r="G40" s="85"/>
      <c r="H40" s="85"/>
      <c r="I40" s="85"/>
      <c r="J40" s="85"/>
      <c r="K40" s="85"/>
      <c r="L40" s="85"/>
      <c r="M40" s="85"/>
    </row>
  </sheetData>
  <mergeCells count="16">
    <mergeCell ref="A1:E4"/>
    <mergeCell ref="G4:M6"/>
    <mergeCell ref="A28:E28"/>
    <mergeCell ref="A29:E29"/>
    <mergeCell ref="A35:E37"/>
    <mergeCell ref="A34:E34"/>
    <mergeCell ref="A32:E33"/>
    <mergeCell ref="A31:E31"/>
    <mergeCell ref="A30:E30"/>
    <mergeCell ref="G29:M29"/>
    <mergeCell ref="G32:M32"/>
    <mergeCell ref="G28:M28"/>
    <mergeCell ref="G30:M30"/>
    <mergeCell ref="G31:M31"/>
    <mergeCell ref="G34:M36"/>
    <mergeCell ref="G33:M33"/>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213F7-FEB0-4BA4-B8FE-A139C9D01AFF}">
  <dimension ref="A1:H38"/>
  <sheetViews>
    <sheetView workbookViewId="0">
      <selection activeCell="D5" sqref="D5"/>
    </sheetView>
  </sheetViews>
  <sheetFormatPr baseColWidth="10" defaultColWidth="9.140625" defaultRowHeight="15" x14ac:dyDescent="0.25"/>
  <cols>
    <col min="1" max="1" width="9.140625" style="34"/>
    <col min="2" max="2" width="20.7109375" style="1" bestFit="1" customWidth="1"/>
    <col min="3" max="3" width="23.85546875" style="1" bestFit="1" customWidth="1"/>
    <col min="4" max="4" width="35.7109375" style="1" bestFit="1" customWidth="1"/>
    <col min="5" max="5" width="40.140625" style="1" bestFit="1" customWidth="1"/>
    <col min="6" max="6" width="32.42578125" style="1" customWidth="1"/>
    <col min="7" max="16384" width="9.140625" style="1"/>
  </cols>
  <sheetData>
    <row r="1" spans="1:8" s="35" customFormat="1" x14ac:dyDescent="0.25">
      <c r="A1" s="484" t="s">
        <v>148</v>
      </c>
      <c r="B1" s="484"/>
      <c r="C1" s="484"/>
      <c r="D1" s="484"/>
      <c r="E1" s="484"/>
      <c r="F1" s="484"/>
    </row>
    <row r="2" spans="1:8" s="35" customFormat="1" x14ac:dyDescent="0.25">
      <c r="A2" s="213" t="s">
        <v>107</v>
      </c>
      <c r="B2" s="214" t="s">
        <v>108</v>
      </c>
      <c r="C2" s="214" t="s">
        <v>109</v>
      </c>
      <c r="D2" s="214" t="s">
        <v>110</v>
      </c>
      <c r="E2" s="214" t="s">
        <v>111</v>
      </c>
      <c r="F2" s="215" t="s">
        <v>112</v>
      </c>
    </row>
    <row r="3" spans="1:8" x14ac:dyDescent="0.25">
      <c r="A3" s="216">
        <v>2001</v>
      </c>
      <c r="B3" s="104">
        <f>C3-1</f>
        <v>2.200000000000002E-2</v>
      </c>
      <c r="C3" s="109">
        <v>1.022</v>
      </c>
      <c r="D3" s="109">
        <f>1*C3</f>
        <v>1.022</v>
      </c>
      <c r="E3" s="104">
        <f>D3-1</f>
        <v>2.200000000000002E-2</v>
      </c>
      <c r="F3" s="105"/>
      <c r="G3" s="160"/>
    </row>
    <row r="4" spans="1:8" ht="15.75" x14ac:dyDescent="0.25">
      <c r="A4" s="216">
        <v>2002</v>
      </c>
      <c r="B4" s="223">
        <f t="shared" ref="B4:B27" si="0">C4-1</f>
        <v>2.200000000000002E-2</v>
      </c>
      <c r="C4" s="224">
        <v>1.022</v>
      </c>
      <c r="D4" s="225">
        <f>C4</f>
        <v>1.022</v>
      </c>
      <c r="E4" s="223">
        <f t="shared" ref="E4" si="1">D4-1</f>
        <v>2.200000000000002E-2</v>
      </c>
      <c r="F4" s="226"/>
      <c r="G4" s="102"/>
    </row>
    <row r="5" spans="1:8" x14ac:dyDescent="0.25">
      <c r="A5" s="216">
        <f t="shared" ref="A5" si="2">A4+1</f>
        <v>2003</v>
      </c>
      <c r="B5" s="104">
        <f t="shared" si="0"/>
        <v>1.4999999999999902E-2</v>
      </c>
      <c r="C5" s="109">
        <v>1.0149999999999999</v>
      </c>
      <c r="D5" s="109">
        <f t="shared" ref="D5:D6" si="3">D4*C5</f>
        <v>1.0373299999999999</v>
      </c>
      <c r="E5" s="104">
        <f>D5-1</f>
        <v>3.7329999999999863E-2</v>
      </c>
      <c r="F5" s="105"/>
    </row>
    <row r="6" spans="1:8" x14ac:dyDescent="0.25">
      <c r="A6" s="216">
        <v>2004</v>
      </c>
      <c r="B6" s="223">
        <f t="shared" si="0"/>
        <v>1.6999999999999904E-2</v>
      </c>
      <c r="C6" s="224">
        <v>1.0169999999999999</v>
      </c>
      <c r="D6" s="224">
        <f t="shared" si="3"/>
        <v>1.0549646099999999</v>
      </c>
      <c r="E6" s="223">
        <f t="shared" ref="E6" si="4">D6-1</f>
        <v>5.4964609999999858E-2</v>
      </c>
      <c r="F6" s="226"/>
    </row>
    <row r="7" spans="1:8" x14ac:dyDescent="0.25">
      <c r="A7" s="216">
        <f>A6+1</f>
        <v>2005</v>
      </c>
      <c r="B7" s="104">
        <f t="shared" si="0"/>
        <v>2.0000000000000018E-2</v>
      </c>
      <c r="C7" s="109">
        <v>1.02</v>
      </c>
      <c r="D7" s="109">
        <f>D6*C7</f>
        <v>1.0760639021999998</v>
      </c>
      <c r="E7" s="104">
        <f>D7-1</f>
        <v>7.6063902199999811E-2</v>
      </c>
      <c r="F7" s="105"/>
    </row>
    <row r="8" spans="1:8" x14ac:dyDescent="0.25">
      <c r="A8" s="216">
        <f t="shared" ref="A8:A21" si="5">A7+1</f>
        <v>2006</v>
      </c>
      <c r="B8" s="223">
        <f t="shared" si="0"/>
        <v>1.8000000000000016E-2</v>
      </c>
      <c r="C8" s="224">
        <v>1.018</v>
      </c>
      <c r="D8" s="224">
        <f t="shared" ref="D8:D22" si="6">D7*C8</f>
        <v>1.0954330524395999</v>
      </c>
      <c r="E8" s="223">
        <f t="shared" ref="E8:E28" si="7">D8-1</f>
        <v>9.5433052439599875E-2</v>
      </c>
      <c r="F8" s="226"/>
    </row>
    <row r="9" spans="1:8" x14ac:dyDescent="0.25">
      <c r="A9" s="216">
        <f t="shared" si="5"/>
        <v>2007</v>
      </c>
      <c r="B9" s="104">
        <f t="shared" si="0"/>
        <v>1.8000000000000016E-2</v>
      </c>
      <c r="C9" s="109">
        <v>1.018</v>
      </c>
      <c r="D9" s="109">
        <f>D8*C9</f>
        <v>1.1151508473835128</v>
      </c>
      <c r="E9" s="104">
        <f t="shared" si="7"/>
        <v>0.11515084738351278</v>
      </c>
      <c r="F9" s="105"/>
    </row>
    <row r="10" spans="1:8" x14ac:dyDescent="0.25">
      <c r="A10" s="216" t="s">
        <v>160</v>
      </c>
      <c r="B10" s="227">
        <f>C10-1</f>
        <v>1.9087999999999994E-2</v>
      </c>
      <c r="C10" s="224">
        <f>1.011*1.008</f>
        <v>1.019088</v>
      </c>
      <c r="D10" s="224">
        <f>D9*C10</f>
        <v>1.1364368467583692</v>
      </c>
      <c r="E10" s="223">
        <f t="shared" si="7"/>
        <v>0.1364368467583692</v>
      </c>
      <c r="F10" s="226"/>
    </row>
    <row r="11" spans="1:8" x14ac:dyDescent="0.25">
      <c r="A11" s="216">
        <v>2009</v>
      </c>
      <c r="B11" s="104">
        <f t="shared" si="0"/>
        <v>1.0000000000000009E-2</v>
      </c>
      <c r="C11" s="109">
        <v>1.01</v>
      </c>
      <c r="D11" s="109">
        <f>D10*C11</f>
        <v>1.1478012152259529</v>
      </c>
      <c r="E11" s="104">
        <f t="shared" si="7"/>
        <v>0.14780121522595291</v>
      </c>
      <c r="F11" s="105"/>
    </row>
    <row r="12" spans="1:8" x14ac:dyDescent="0.25">
      <c r="A12" s="216">
        <f t="shared" si="5"/>
        <v>2010</v>
      </c>
      <c r="B12" s="223">
        <f t="shared" si="0"/>
        <v>8.999999999999897E-3</v>
      </c>
      <c r="C12" s="224">
        <v>1.0089999999999999</v>
      </c>
      <c r="D12" s="224">
        <f t="shared" si="6"/>
        <v>1.1581314261629865</v>
      </c>
      <c r="E12" s="223">
        <f t="shared" si="7"/>
        <v>0.15813142616298648</v>
      </c>
      <c r="F12" s="226"/>
    </row>
    <row r="13" spans="1:8" x14ac:dyDescent="0.25">
      <c r="A13" s="216">
        <f t="shared" si="5"/>
        <v>2011</v>
      </c>
      <c r="B13" s="104">
        <f t="shared" si="0"/>
        <v>2.0999999999999908E-2</v>
      </c>
      <c r="C13" s="109">
        <v>1.0209999999999999</v>
      </c>
      <c r="D13" s="109">
        <f t="shared" si="6"/>
        <v>1.1824521861124091</v>
      </c>
      <c r="E13" s="104">
        <f t="shared" si="7"/>
        <v>0.1824521861124091</v>
      </c>
      <c r="F13" s="105"/>
    </row>
    <row r="14" spans="1:8" x14ac:dyDescent="0.25">
      <c r="A14" s="216">
        <f t="shared" si="5"/>
        <v>2012</v>
      </c>
      <c r="B14" s="223">
        <f t="shared" si="0"/>
        <v>2.0999999999999908E-2</v>
      </c>
      <c r="C14" s="224">
        <v>1.0209999999999999</v>
      </c>
      <c r="D14" s="224">
        <f t="shared" si="6"/>
        <v>1.2072836820207695</v>
      </c>
      <c r="E14" s="223">
        <f t="shared" si="7"/>
        <v>0.20728368202076952</v>
      </c>
      <c r="F14" s="226"/>
    </row>
    <row r="15" spans="1:8" x14ac:dyDescent="0.25">
      <c r="A15" s="216">
        <f t="shared" si="5"/>
        <v>2013</v>
      </c>
      <c r="B15" s="104">
        <f t="shared" si="0"/>
        <v>1.2999999999999901E-2</v>
      </c>
      <c r="C15" s="109">
        <v>1.0129999999999999</v>
      </c>
      <c r="D15" s="109">
        <f t="shared" si="6"/>
        <v>1.2229783698870393</v>
      </c>
      <c r="E15" s="104">
        <f t="shared" si="7"/>
        <v>0.22297836988703934</v>
      </c>
      <c r="F15" s="105"/>
      <c r="H15" s="147"/>
    </row>
    <row r="16" spans="1:8" x14ac:dyDescent="0.25">
      <c r="A16" s="216">
        <f t="shared" si="5"/>
        <v>2014</v>
      </c>
      <c r="B16" s="223">
        <f t="shared" si="0"/>
        <v>0</v>
      </c>
      <c r="C16" s="224">
        <v>1</v>
      </c>
      <c r="D16" s="224">
        <f t="shared" si="6"/>
        <v>1.2229783698870393</v>
      </c>
      <c r="E16" s="223">
        <f t="shared" si="7"/>
        <v>0.22297836988703934</v>
      </c>
      <c r="F16" s="226"/>
    </row>
    <row r="17" spans="1:6" x14ac:dyDescent="0.25">
      <c r="A17" s="216">
        <f t="shared" si="5"/>
        <v>2015</v>
      </c>
      <c r="B17" s="104">
        <f t="shared" si="0"/>
        <v>9.9999999999988987E-4</v>
      </c>
      <c r="C17" s="109">
        <v>1.0009999999999999</v>
      </c>
      <c r="D17" s="109">
        <f t="shared" si="6"/>
        <v>1.2242013482569263</v>
      </c>
      <c r="E17" s="104">
        <f t="shared" si="7"/>
        <v>0.22420134825692628</v>
      </c>
      <c r="F17" s="105"/>
    </row>
    <row r="18" spans="1:6" x14ac:dyDescent="0.25">
      <c r="A18" s="216">
        <f t="shared" si="5"/>
        <v>2016</v>
      </c>
      <c r="B18" s="223">
        <f t="shared" si="0"/>
        <v>0</v>
      </c>
      <c r="C18" s="224">
        <v>1</v>
      </c>
      <c r="D18" s="224">
        <f t="shared" si="6"/>
        <v>1.2242013482569263</v>
      </c>
      <c r="E18" s="223">
        <f t="shared" si="7"/>
        <v>0.22420134825692628</v>
      </c>
      <c r="F18" s="226"/>
    </row>
    <row r="19" spans="1:6" x14ac:dyDescent="0.25">
      <c r="A19" s="216">
        <f t="shared" si="5"/>
        <v>2017</v>
      </c>
      <c r="B19" s="104">
        <f t="shared" si="0"/>
        <v>8.0000000000000071E-3</v>
      </c>
      <c r="C19" s="109">
        <v>1.008</v>
      </c>
      <c r="D19" s="109">
        <f t="shared" si="6"/>
        <v>1.2339949590429817</v>
      </c>
      <c r="E19" s="104">
        <f t="shared" si="7"/>
        <v>0.23399495904298173</v>
      </c>
      <c r="F19" s="105"/>
    </row>
    <row r="20" spans="1:6" x14ac:dyDescent="0.25">
      <c r="A20" s="216">
        <f t="shared" si="5"/>
        <v>2018</v>
      </c>
      <c r="B20" s="223">
        <f t="shared" si="0"/>
        <v>0</v>
      </c>
      <c r="C20" s="224">
        <v>1</v>
      </c>
      <c r="D20" s="224">
        <f t="shared" si="6"/>
        <v>1.2339949590429817</v>
      </c>
      <c r="E20" s="223">
        <f t="shared" si="7"/>
        <v>0.23399495904298173</v>
      </c>
      <c r="F20" s="226"/>
    </row>
    <row r="21" spans="1:6" x14ac:dyDescent="0.25">
      <c r="A21" s="216">
        <f t="shared" si="5"/>
        <v>2019</v>
      </c>
      <c r="B21" s="104">
        <f t="shared" si="0"/>
        <v>2.9999999999998916E-3</v>
      </c>
      <c r="C21" s="109">
        <v>1.0029999999999999</v>
      </c>
      <c r="D21" s="109">
        <f t="shared" si="6"/>
        <v>1.2376969439201106</v>
      </c>
      <c r="E21" s="104">
        <f>D21-1</f>
        <v>0.23769694392011065</v>
      </c>
      <c r="F21" s="105"/>
    </row>
    <row r="22" spans="1:6" x14ac:dyDescent="0.25">
      <c r="A22" s="216" t="s">
        <v>161</v>
      </c>
      <c r="B22" s="223">
        <f t="shared" si="0"/>
        <v>7.4000000000000732E-3</v>
      </c>
      <c r="C22" s="224">
        <v>1.0074000000000001</v>
      </c>
      <c r="D22" s="224">
        <f t="shared" si="6"/>
        <v>1.2468559013051195</v>
      </c>
      <c r="E22" s="223">
        <f t="shared" si="7"/>
        <v>0.24685590130511947</v>
      </c>
      <c r="F22" s="226" t="s">
        <v>113</v>
      </c>
    </row>
    <row r="23" spans="1:6" s="106" customFormat="1" ht="11.25" x14ac:dyDescent="0.2">
      <c r="A23" s="217">
        <v>2020</v>
      </c>
      <c r="B23" s="220">
        <f t="shared" si="0"/>
        <v>1.0000000000000009E-2</v>
      </c>
      <c r="C23" s="221">
        <v>1.01</v>
      </c>
      <c r="D23" s="221">
        <f>$D$21*C23</f>
        <v>1.2500739133593117</v>
      </c>
      <c r="E23" s="220">
        <f t="shared" si="7"/>
        <v>0.25007391335931173</v>
      </c>
      <c r="F23" s="222" t="s">
        <v>114</v>
      </c>
    </row>
    <row r="24" spans="1:6" s="106" customFormat="1" ht="11.25" x14ac:dyDescent="0.2">
      <c r="A24" s="217">
        <v>2020</v>
      </c>
      <c r="B24" s="220">
        <f t="shared" si="0"/>
        <v>8.0000000000000071E-3</v>
      </c>
      <c r="C24" s="221">
        <v>1.008</v>
      </c>
      <c r="D24" s="221">
        <f t="shared" ref="D24:D27" si="8">$D$21*C24</f>
        <v>1.2475985194714716</v>
      </c>
      <c r="E24" s="220">
        <f t="shared" si="7"/>
        <v>0.2475985194714716</v>
      </c>
      <c r="F24" s="222" t="s">
        <v>115</v>
      </c>
    </row>
    <row r="25" spans="1:6" s="106" customFormat="1" ht="11.25" x14ac:dyDescent="0.2">
      <c r="A25" s="217">
        <v>2020</v>
      </c>
      <c r="B25" s="220">
        <f t="shared" si="0"/>
        <v>6.0000000000000053E-3</v>
      </c>
      <c r="C25" s="221">
        <v>1.006</v>
      </c>
      <c r="D25" s="221">
        <f t="shared" si="8"/>
        <v>1.2451231255836313</v>
      </c>
      <c r="E25" s="220">
        <f t="shared" si="7"/>
        <v>0.24512312558363125</v>
      </c>
      <c r="F25" s="222" t="s">
        <v>116</v>
      </c>
    </row>
    <row r="26" spans="1:6" s="106" customFormat="1" ht="11.25" x14ac:dyDescent="0.2">
      <c r="A26" s="217">
        <v>2020</v>
      </c>
      <c r="B26" s="220">
        <f t="shared" si="0"/>
        <v>4.0000000000000036E-3</v>
      </c>
      <c r="C26" s="221">
        <v>1.004</v>
      </c>
      <c r="D26" s="221">
        <f t="shared" si="8"/>
        <v>1.2426477316957911</v>
      </c>
      <c r="E26" s="220">
        <f t="shared" si="7"/>
        <v>0.24264773169579112</v>
      </c>
      <c r="F26" s="222" t="s">
        <v>117</v>
      </c>
    </row>
    <row r="27" spans="1:6" s="106" customFormat="1" ht="11.25" x14ac:dyDescent="0.2">
      <c r="A27" s="217">
        <v>2020</v>
      </c>
      <c r="B27" s="220">
        <f t="shared" si="0"/>
        <v>2.9999999999998916E-3</v>
      </c>
      <c r="C27" s="221">
        <v>1.0029999999999999</v>
      </c>
      <c r="D27" s="221">
        <f t="shared" si="8"/>
        <v>1.2414100347518708</v>
      </c>
      <c r="E27" s="220">
        <f t="shared" si="7"/>
        <v>0.24141003475187084</v>
      </c>
      <c r="F27" s="222" t="s">
        <v>118</v>
      </c>
    </row>
    <row r="28" spans="1:6" x14ac:dyDescent="0.25">
      <c r="A28" s="216">
        <v>2021</v>
      </c>
      <c r="B28" s="223">
        <f>C28-1</f>
        <v>4.0000000000000036E-3</v>
      </c>
      <c r="C28" s="224">
        <v>1.004</v>
      </c>
      <c r="D28" s="224">
        <f>D22*C28</f>
        <v>1.25184332491034</v>
      </c>
      <c r="E28" s="228">
        <f t="shared" si="7"/>
        <v>0.25184332491034001</v>
      </c>
      <c r="F28" s="226"/>
    </row>
    <row r="29" spans="1:6" x14ac:dyDescent="0.25">
      <c r="A29" s="218">
        <v>2022</v>
      </c>
      <c r="B29" s="167">
        <f>C29-1</f>
        <v>5.0999999999999934E-2</v>
      </c>
      <c r="C29" s="137">
        <v>1.0509999999999999</v>
      </c>
      <c r="D29" s="137">
        <f>D28*C29</f>
        <v>1.3156873344807674</v>
      </c>
      <c r="E29" s="107">
        <f>D29-1</f>
        <v>0.31568733448076736</v>
      </c>
      <c r="F29" s="108"/>
    </row>
    <row r="30" spans="1:6" x14ac:dyDescent="0.25">
      <c r="A30" s="219">
        <v>2023</v>
      </c>
      <c r="B30" s="229">
        <f>C30-1</f>
        <v>5.2999999999999936E-2</v>
      </c>
      <c r="C30" s="230">
        <v>1.0529999999999999</v>
      </c>
      <c r="D30" s="231">
        <f>D29*C30</f>
        <v>1.385418763208248</v>
      </c>
      <c r="E30" s="232">
        <f>D30-1</f>
        <v>0.38541876320824797</v>
      </c>
      <c r="F30" s="233"/>
    </row>
    <row r="32" spans="1:6" x14ac:dyDescent="0.25">
      <c r="A32" s="34" t="s">
        <v>119</v>
      </c>
    </row>
    <row r="33" spans="1:4" x14ac:dyDescent="0.25">
      <c r="A33" s="34" t="s">
        <v>163</v>
      </c>
    </row>
    <row r="34" spans="1:4" x14ac:dyDescent="0.25">
      <c r="A34" s="482" t="s">
        <v>162</v>
      </c>
      <c r="B34" s="483"/>
      <c r="C34" s="483"/>
      <c r="D34" s="483"/>
    </row>
    <row r="35" spans="1:4" x14ac:dyDescent="0.25">
      <c r="A35" s="482"/>
      <c r="B35" s="483"/>
      <c r="C35" s="483"/>
      <c r="D35" s="483"/>
    </row>
    <row r="36" spans="1:4" x14ac:dyDescent="0.25">
      <c r="A36" s="482"/>
      <c r="B36" s="483"/>
      <c r="C36" s="483"/>
      <c r="D36" s="483"/>
    </row>
    <row r="37" spans="1:4" x14ac:dyDescent="0.25">
      <c r="A37" s="482"/>
      <c r="B37" s="483"/>
      <c r="C37" s="483"/>
      <c r="D37" s="483"/>
    </row>
    <row r="38" spans="1:4" x14ac:dyDescent="0.25">
      <c r="A38" s="482"/>
      <c r="B38" s="483"/>
      <c r="C38" s="483"/>
      <c r="D38" s="483"/>
    </row>
  </sheetData>
  <mergeCells count="2">
    <mergeCell ref="A34:D38"/>
    <mergeCell ref="A1:F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2FFB9-E9BC-4A50-ABB0-49D13C0E5E4C}">
  <dimension ref="A1:E33"/>
  <sheetViews>
    <sheetView workbookViewId="0">
      <selection activeCell="E1" sqref="E1:E1048576"/>
    </sheetView>
  </sheetViews>
  <sheetFormatPr baseColWidth="10" defaultColWidth="9.140625" defaultRowHeight="15" x14ac:dyDescent="0.25"/>
  <cols>
    <col min="1" max="1" width="9.140625" style="34"/>
    <col min="2" max="2" width="20.7109375" style="1" bestFit="1" customWidth="1"/>
    <col min="3" max="3" width="23.85546875" style="1" bestFit="1" customWidth="1"/>
    <col min="4" max="4" width="35.7109375" style="1" bestFit="1" customWidth="1"/>
    <col min="5" max="16384" width="9.140625" style="1"/>
  </cols>
  <sheetData>
    <row r="1" spans="1:4" s="35" customFormat="1" x14ac:dyDescent="0.25">
      <c r="A1" s="485" t="s">
        <v>158</v>
      </c>
      <c r="B1" s="485"/>
      <c r="C1" s="485"/>
      <c r="D1" s="485"/>
    </row>
    <row r="2" spans="1:4" s="35" customFormat="1" ht="30" x14ac:dyDescent="0.25">
      <c r="A2" s="234" t="s">
        <v>107</v>
      </c>
      <c r="B2" s="382" t="s">
        <v>122</v>
      </c>
      <c r="C2" s="234" t="s">
        <v>123</v>
      </c>
      <c r="D2" s="234" t="s">
        <v>124</v>
      </c>
    </row>
    <row r="3" spans="1:4" x14ac:dyDescent="0.25">
      <c r="A3" s="216">
        <v>2001</v>
      </c>
      <c r="B3" s="390">
        <v>1.4E-2</v>
      </c>
      <c r="C3" s="391">
        <f>B3+1</f>
        <v>1.014</v>
      </c>
      <c r="D3" s="392">
        <f>1*C3</f>
        <v>1.014</v>
      </c>
    </row>
    <row r="4" spans="1:4" x14ac:dyDescent="0.25">
      <c r="A4" s="216">
        <v>2002</v>
      </c>
      <c r="B4" s="393">
        <v>2.3E-2</v>
      </c>
      <c r="C4" s="394">
        <f t="shared" ref="C4:C24" si="0">B4+1</f>
        <v>1.0229999999999999</v>
      </c>
      <c r="D4" s="395">
        <f>C4*1</f>
        <v>1.0229999999999999</v>
      </c>
    </row>
    <row r="5" spans="1:4" x14ac:dyDescent="0.25">
      <c r="A5" s="216">
        <f t="shared" ref="A5" si="1">A4+1</f>
        <v>2003</v>
      </c>
      <c r="B5" s="384">
        <v>2.1999999999999999E-2</v>
      </c>
      <c r="C5" s="385">
        <f t="shared" si="0"/>
        <v>1.022</v>
      </c>
      <c r="D5" s="386">
        <f>C5</f>
        <v>1.022</v>
      </c>
    </row>
    <row r="6" spans="1:4" x14ac:dyDescent="0.25">
      <c r="A6" s="216">
        <v>2004</v>
      </c>
      <c r="B6" s="393">
        <v>2.1000000000000001E-2</v>
      </c>
      <c r="C6" s="394">
        <f t="shared" si="0"/>
        <v>1.0209999999999999</v>
      </c>
      <c r="D6" s="395">
        <f t="shared" ref="D6" si="2">D5*C6</f>
        <v>1.0434619999999999</v>
      </c>
    </row>
    <row r="7" spans="1:4" x14ac:dyDescent="0.25">
      <c r="A7" s="216">
        <f>A6+1</f>
        <v>2005</v>
      </c>
      <c r="B7" s="384">
        <v>1.6E-2</v>
      </c>
      <c r="C7" s="385">
        <f t="shared" si="0"/>
        <v>1.016</v>
      </c>
      <c r="D7" s="386">
        <f>D6*C7</f>
        <v>1.0601573919999998</v>
      </c>
    </row>
    <row r="8" spans="1:4" x14ac:dyDescent="0.25">
      <c r="A8" s="216">
        <f t="shared" ref="A8:A21" si="3">A7+1</f>
        <v>2006</v>
      </c>
      <c r="B8" s="393">
        <v>1.4999999999999999E-2</v>
      </c>
      <c r="C8" s="394">
        <f t="shared" si="0"/>
        <v>1.0149999999999999</v>
      </c>
      <c r="D8" s="395">
        <f t="shared" ref="D8:D22" si="4">D7*C8</f>
        <v>1.0760597528799998</v>
      </c>
    </row>
    <row r="9" spans="1:4" x14ac:dyDescent="0.25">
      <c r="A9" s="216">
        <f t="shared" si="3"/>
        <v>2007</v>
      </c>
      <c r="B9" s="384">
        <v>2.5999999999999999E-2</v>
      </c>
      <c r="C9" s="385">
        <f t="shared" si="0"/>
        <v>1.026</v>
      </c>
      <c r="D9" s="386">
        <f>D8*C9</f>
        <v>1.1040373064548799</v>
      </c>
    </row>
    <row r="10" spans="1:4" x14ac:dyDescent="0.25">
      <c r="A10" s="216">
        <f t="shared" si="3"/>
        <v>2008</v>
      </c>
      <c r="B10" s="393">
        <v>0.01</v>
      </c>
      <c r="C10" s="394">
        <f t="shared" si="0"/>
        <v>1.01</v>
      </c>
      <c r="D10" s="395">
        <f>D9*C10</f>
        <v>1.1150776795194286</v>
      </c>
    </row>
    <row r="11" spans="1:4" x14ac:dyDescent="0.25">
      <c r="A11" s="216">
        <f t="shared" si="3"/>
        <v>2009</v>
      </c>
      <c r="B11" s="384">
        <v>8.9999999999999993E-3</v>
      </c>
      <c r="C11" s="385">
        <f t="shared" si="0"/>
        <v>1.0089999999999999</v>
      </c>
      <c r="D11" s="386">
        <f t="shared" si="4"/>
        <v>1.1251133786351033</v>
      </c>
    </row>
    <row r="12" spans="1:4" x14ac:dyDescent="0.25">
      <c r="A12" s="216">
        <f t="shared" si="3"/>
        <v>2010</v>
      </c>
      <c r="B12" s="393">
        <v>1.7999999999999999E-2</v>
      </c>
      <c r="C12" s="394">
        <f t="shared" si="0"/>
        <v>1.018</v>
      </c>
      <c r="D12" s="395">
        <f t="shared" si="4"/>
        <v>1.1453654194505352</v>
      </c>
    </row>
    <row r="13" spans="1:4" x14ac:dyDescent="0.25">
      <c r="A13" s="216">
        <f t="shared" si="3"/>
        <v>2011</v>
      </c>
      <c r="B13" s="384">
        <v>2.5000000000000001E-2</v>
      </c>
      <c r="C13" s="385">
        <f t="shared" si="0"/>
        <v>1.0249999999999999</v>
      </c>
      <c r="D13" s="386">
        <f t="shared" si="4"/>
        <v>1.1739995549367985</v>
      </c>
    </row>
    <row r="14" spans="1:4" x14ac:dyDescent="0.25">
      <c r="A14" s="216">
        <f t="shared" si="3"/>
        <v>2012</v>
      </c>
      <c r="B14" s="393">
        <v>1.2999999999999999E-2</v>
      </c>
      <c r="C14" s="394">
        <f t="shared" si="0"/>
        <v>1.0129999999999999</v>
      </c>
      <c r="D14" s="395">
        <f t="shared" si="4"/>
        <v>1.1892615491509768</v>
      </c>
    </row>
    <row r="15" spans="1:4" x14ac:dyDescent="0.25">
      <c r="A15" s="216">
        <f t="shared" si="3"/>
        <v>2013</v>
      </c>
      <c r="B15" s="384">
        <v>7.0000000000000001E-3</v>
      </c>
      <c r="C15" s="385">
        <f t="shared" si="0"/>
        <v>1.0069999999999999</v>
      </c>
      <c r="D15" s="386">
        <f t="shared" si="4"/>
        <v>1.1975863799950335</v>
      </c>
    </row>
    <row r="16" spans="1:4" x14ac:dyDescent="0.25">
      <c r="A16" s="216">
        <f t="shared" si="3"/>
        <v>2014</v>
      </c>
      <c r="B16" s="393">
        <v>1E-3</v>
      </c>
      <c r="C16" s="394">
        <f t="shared" si="0"/>
        <v>1.0009999999999999</v>
      </c>
      <c r="D16" s="395">
        <f t="shared" si="4"/>
        <v>1.1987839663750284</v>
      </c>
    </row>
    <row r="17" spans="1:5" x14ac:dyDescent="0.25">
      <c r="A17" s="216">
        <f t="shared" si="3"/>
        <v>2015</v>
      </c>
      <c r="B17" s="384">
        <v>2E-3</v>
      </c>
      <c r="C17" s="385">
        <f t="shared" si="0"/>
        <v>1.002</v>
      </c>
      <c r="D17" s="386">
        <f t="shared" si="4"/>
        <v>1.2011815343077785</v>
      </c>
    </row>
    <row r="18" spans="1:5" x14ac:dyDescent="0.25">
      <c r="A18" s="216">
        <f t="shared" si="3"/>
        <v>2016</v>
      </c>
      <c r="B18" s="393">
        <v>6.0000000000000001E-3</v>
      </c>
      <c r="C18" s="394">
        <f t="shared" si="0"/>
        <v>1.006</v>
      </c>
      <c r="D18" s="395">
        <f t="shared" si="4"/>
        <v>1.2083886235136252</v>
      </c>
    </row>
    <row r="19" spans="1:5" x14ac:dyDescent="0.25">
      <c r="A19" s="216">
        <f t="shared" si="3"/>
        <v>2017</v>
      </c>
      <c r="B19" s="384">
        <v>1.2E-2</v>
      </c>
      <c r="C19" s="385">
        <f t="shared" si="0"/>
        <v>1.012</v>
      </c>
      <c r="D19" s="386">
        <f t="shared" si="4"/>
        <v>1.2228892869957888</v>
      </c>
    </row>
    <row r="20" spans="1:5" x14ac:dyDescent="0.25">
      <c r="A20" s="216">
        <f t="shared" si="3"/>
        <v>2018</v>
      </c>
      <c r="B20" s="393">
        <v>1.6E-2</v>
      </c>
      <c r="C20" s="394">
        <f t="shared" si="0"/>
        <v>1.016</v>
      </c>
      <c r="D20" s="395">
        <f t="shared" si="4"/>
        <v>1.2424555155877215</v>
      </c>
    </row>
    <row r="21" spans="1:5" x14ac:dyDescent="0.25">
      <c r="A21" s="216">
        <f t="shared" si="3"/>
        <v>2019</v>
      </c>
      <c r="B21" s="384">
        <v>1.4999999999999999E-2</v>
      </c>
      <c r="C21" s="385">
        <f t="shared" si="0"/>
        <v>1.0149999999999999</v>
      </c>
      <c r="D21" s="386">
        <f t="shared" si="4"/>
        <v>1.2610923483215373</v>
      </c>
    </row>
    <row r="22" spans="1:5" x14ac:dyDescent="0.25">
      <c r="A22" s="216">
        <v>2020</v>
      </c>
      <c r="B22" s="393">
        <v>0</v>
      </c>
      <c r="C22" s="394">
        <f t="shared" si="0"/>
        <v>1</v>
      </c>
      <c r="D22" s="395">
        <f t="shared" si="4"/>
        <v>1.2610923483215373</v>
      </c>
    </row>
    <row r="23" spans="1:5" s="106" customFormat="1" x14ac:dyDescent="0.25">
      <c r="A23" s="216">
        <v>2021</v>
      </c>
      <c r="B23" s="387">
        <v>2.8000000000000001E-2</v>
      </c>
      <c r="C23" s="385">
        <f t="shared" si="0"/>
        <v>1.028</v>
      </c>
      <c r="D23" s="386">
        <f>D22*C23</f>
        <v>1.2964029340745404</v>
      </c>
      <c r="E23" s="1"/>
    </row>
    <row r="24" spans="1:5" s="106" customFormat="1" x14ac:dyDescent="0.25">
      <c r="A24" s="216">
        <v>2022</v>
      </c>
      <c r="B24" s="396">
        <v>5.8999999999999997E-2</v>
      </c>
      <c r="C24" s="394">
        <f t="shared" si="0"/>
        <v>1.0589999999999999</v>
      </c>
      <c r="D24" s="395">
        <f>D23*C24</f>
        <v>1.3728907071849383</v>
      </c>
      <c r="E24" s="1"/>
    </row>
    <row r="25" spans="1:5" s="106" customFormat="1" x14ac:dyDescent="0.25">
      <c r="A25" s="383">
        <v>2023</v>
      </c>
      <c r="B25" s="388">
        <v>4.9000000000000002E-2</v>
      </c>
      <c r="C25" s="389">
        <v>1.0489999999999999</v>
      </c>
      <c r="D25" s="386">
        <f>D24*C25</f>
        <v>1.4401623518370001</v>
      </c>
      <c r="E25" s="1"/>
    </row>
    <row r="26" spans="1:5" x14ac:dyDescent="0.25">
      <c r="D26" s="168"/>
    </row>
    <row r="27" spans="1:5" x14ac:dyDescent="0.25">
      <c r="A27" s="34" t="s">
        <v>119</v>
      </c>
    </row>
    <row r="28" spans="1:5" x14ac:dyDescent="0.25">
      <c r="A28" s="34" t="s">
        <v>167</v>
      </c>
    </row>
    <row r="29" spans="1:5" x14ac:dyDescent="0.25">
      <c r="A29" s="482"/>
      <c r="B29" s="483"/>
      <c r="C29" s="483"/>
      <c r="D29" s="483"/>
    </row>
    <row r="30" spans="1:5" x14ac:dyDescent="0.25">
      <c r="A30" s="482"/>
      <c r="B30" s="483"/>
      <c r="C30" s="483"/>
      <c r="D30" s="483"/>
    </row>
    <row r="31" spans="1:5" x14ac:dyDescent="0.25">
      <c r="A31" s="482"/>
      <c r="B31" s="483"/>
      <c r="C31" s="483"/>
      <c r="D31" s="483"/>
    </row>
    <row r="32" spans="1:5" x14ac:dyDescent="0.25">
      <c r="A32" s="482"/>
      <c r="B32" s="483"/>
      <c r="C32" s="483"/>
      <c r="D32" s="483"/>
    </row>
    <row r="33" spans="1:4" x14ac:dyDescent="0.25">
      <c r="A33" s="482"/>
      <c r="B33" s="483"/>
      <c r="C33" s="483"/>
      <c r="D33" s="483"/>
    </row>
  </sheetData>
  <mergeCells count="2">
    <mergeCell ref="A29:D33"/>
    <mergeCell ref="A1:D1"/>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91D60-D630-4D2F-9B6A-83A1860F3F69}">
  <dimension ref="A1:N36"/>
  <sheetViews>
    <sheetView showGridLines="0" workbookViewId="0">
      <selection activeCell="D2" sqref="A2:D27"/>
    </sheetView>
  </sheetViews>
  <sheetFormatPr baseColWidth="10" defaultColWidth="11.42578125" defaultRowHeight="15" x14ac:dyDescent="0.25"/>
  <cols>
    <col min="1" max="1" width="11.42578125" style="1" customWidth="1"/>
    <col min="2" max="4" width="22.7109375" style="1" customWidth="1"/>
    <col min="5" max="5" width="11.42578125" style="109"/>
    <col min="6" max="16384" width="11.42578125" style="1"/>
  </cols>
  <sheetData>
    <row r="1" spans="1:14" x14ac:dyDescent="0.25">
      <c r="A1" s="490" t="s">
        <v>147</v>
      </c>
      <c r="B1" s="490"/>
      <c r="C1" s="490"/>
      <c r="D1" s="490"/>
    </row>
    <row r="2" spans="1:14" ht="67.5" customHeight="1" x14ac:dyDescent="0.25">
      <c r="A2" s="234" t="s">
        <v>125</v>
      </c>
      <c r="B2" s="235" t="s">
        <v>126</v>
      </c>
      <c r="C2" s="235" t="s">
        <v>127</v>
      </c>
      <c r="D2" s="236" t="s">
        <v>128</v>
      </c>
      <c r="H2" s="487" t="s">
        <v>147</v>
      </c>
      <c r="I2" s="487"/>
      <c r="J2" s="487"/>
      <c r="K2" s="487"/>
      <c r="L2" s="487"/>
      <c r="M2" s="487"/>
      <c r="N2" s="487"/>
    </row>
    <row r="3" spans="1:14" hidden="1" x14ac:dyDescent="0.25">
      <c r="A3" s="110">
        <v>2001</v>
      </c>
      <c r="B3" s="111">
        <v>1.4E-2</v>
      </c>
      <c r="C3" s="112">
        <v>1.2999999999999999E-2</v>
      </c>
      <c r="D3" s="113">
        <v>2.1999999999999999E-2</v>
      </c>
      <c r="E3" s="114"/>
      <c r="F3" s="109"/>
      <c r="G3" s="115"/>
    </row>
    <row r="4" spans="1:14" hidden="1" x14ac:dyDescent="0.25">
      <c r="A4" s="110">
        <v>2002</v>
      </c>
      <c r="B4" s="116">
        <v>2.3E-2</v>
      </c>
      <c r="C4" s="117">
        <v>2.1999999999999999E-2</v>
      </c>
      <c r="D4" s="118">
        <v>2.1999999999999999E-2</v>
      </c>
      <c r="E4" s="114"/>
      <c r="F4" s="109"/>
      <c r="G4" s="109"/>
    </row>
    <row r="5" spans="1:14" x14ac:dyDescent="0.25">
      <c r="A5" s="216">
        <v>2003</v>
      </c>
      <c r="B5" s="119">
        <v>2.1999999999999999E-2</v>
      </c>
      <c r="C5" s="120">
        <v>1.6E-2</v>
      </c>
      <c r="D5" s="121">
        <v>1.4999999999999999E-2</v>
      </c>
      <c r="E5" s="114"/>
      <c r="F5" s="109"/>
      <c r="G5" s="115"/>
    </row>
    <row r="6" spans="1:14" x14ac:dyDescent="0.25">
      <c r="A6" s="216">
        <v>2004</v>
      </c>
      <c r="B6" s="244">
        <v>2.1000000000000001E-2</v>
      </c>
      <c r="C6" s="244">
        <v>1.9E-2</v>
      </c>
      <c r="D6" s="246">
        <v>1.7000000000000001E-2</v>
      </c>
      <c r="E6" s="114"/>
      <c r="F6" s="109"/>
      <c r="G6" s="115"/>
    </row>
    <row r="7" spans="1:14" x14ac:dyDescent="0.25">
      <c r="A7" s="216">
        <v>2005</v>
      </c>
      <c r="B7" s="120">
        <v>1.6E-2</v>
      </c>
      <c r="C7" s="120">
        <v>1.6E-2</v>
      </c>
      <c r="D7" s="121">
        <v>0.02</v>
      </c>
      <c r="E7" s="114"/>
      <c r="F7" s="109"/>
      <c r="G7" s="115"/>
    </row>
    <row r="8" spans="1:14" x14ac:dyDescent="0.25">
      <c r="A8" s="216">
        <v>2006</v>
      </c>
      <c r="B8" s="244">
        <v>1.4999999999999999E-2</v>
      </c>
      <c r="C8" s="244">
        <v>1.4999999999999999E-2</v>
      </c>
      <c r="D8" s="246">
        <v>1.7999999999999999E-2</v>
      </c>
      <c r="E8" s="114"/>
      <c r="F8" s="109"/>
      <c r="G8" s="115"/>
    </row>
    <row r="9" spans="1:14" x14ac:dyDescent="0.25">
      <c r="A9" s="216">
        <v>2007</v>
      </c>
      <c r="B9" s="120">
        <v>2.5999999999999999E-2</v>
      </c>
      <c r="C9" s="120">
        <v>2.5000000000000001E-2</v>
      </c>
      <c r="D9" s="121">
        <v>1.7999999999999999E-2</v>
      </c>
      <c r="E9" s="114"/>
      <c r="F9" s="109"/>
      <c r="G9" s="115"/>
    </row>
    <row r="10" spans="1:14" x14ac:dyDescent="0.25">
      <c r="A10" s="216">
        <v>2008</v>
      </c>
      <c r="B10" s="244">
        <v>0.01</v>
      </c>
      <c r="C10" s="244">
        <v>0.01</v>
      </c>
      <c r="D10" s="246">
        <v>1.9E-2</v>
      </c>
      <c r="E10" s="114"/>
      <c r="F10" s="109"/>
      <c r="G10" s="115"/>
    </row>
    <row r="11" spans="1:14" x14ac:dyDescent="0.25">
      <c r="A11" s="216">
        <v>2009</v>
      </c>
      <c r="B11" s="120">
        <v>8.9999999999999993E-3</v>
      </c>
      <c r="C11" s="120">
        <v>8.0000000000000002E-3</v>
      </c>
      <c r="D11" s="121">
        <v>0.01</v>
      </c>
      <c r="E11" s="114"/>
      <c r="F11" s="109"/>
      <c r="G11" s="115"/>
    </row>
    <row r="12" spans="1:14" x14ac:dyDescent="0.25">
      <c r="A12" s="216">
        <v>2010</v>
      </c>
      <c r="B12" s="244">
        <v>1.7999999999999999E-2</v>
      </c>
      <c r="C12" s="244">
        <v>1.7000000000000001E-2</v>
      </c>
      <c r="D12" s="246">
        <v>8.9999999999999993E-3</v>
      </c>
      <c r="E12" s="114"/>
      <c r="F12" s="109"/>
      <c r="G12" s="115"/>
    </row>
    <row r="13" spans="1:14" x14ac:dyDescent="0.25">
      <c r="A13" s="216">
        <v>2011</v>
      </c>
      <c r="B13" s="120">
        <v>2.5000000000000001E-2</v>
      </c>
      <c r="C13" s="120">
        <v>2.4E-2</v>
      </c>
      <c r="D13" s="121">
        <v>2.1000000000000001E-2</v>
      </c>
      <c r="E13" s="114"/>
      <c r="F13" s="109"/>
      <c r="G13" s="115"/>
    </row>
    <row r="14" spans="1:14" x14ac:dyDescent="0.25">
      <c r="A14" s="216">
        <v>2012</v>
      </c>
      <c r="B14" s="244">
        <v>1.2999999999999999E-2</v>
      </c>
      <c r="C14" s="244">
        <v>1.2E-2</v>
      </c>
      <c r="D14" s="246">
        <v>2.1000000000000001E-2</v>
      </c>
      <c r="E14" s="114"/>
      <c r="F14" s="109"/>
      <c r="G14" s="115"/>
    </row>
    <row r="15" spans="1:14" x14ac:dyDescent="0.25">
      <c r="A15" s="216">
        <v>2013</v>
      </c>
      <c r="B15" s="120">
        <v>7.0000000000000001E-3</v>
      </c>
      <c r="C15" s="120">
        <v>6.0000000000000001E-3</v>
      </c>
      <c r="D15" s="121">
        <v>1.2999999999999999E-2</v>
      </c>
      <c r="E15" s="114"/>
      <c r="F15" s="109"/>
      <c r="G15" s="115"/>
    </row>
    <row r="16" spans="1:14" x14ac:dyDescent="0.25">
      <c r="A16" s="216">
        <v>2014</v>
      </c>
      <c r="B16" s="244">
        <v>1E-3</v>
      </c>
      <c r="C16" s="244">
        <v>0</v>
      </c>
      <c r="D16" s="246">
        <v>0</v>
      </c>
      <c r="E16" s="114"/>
      <c r="F16" s="109"/>
      <c r="G16" s="115"/>
    </row>
    <row r="17" spans="1:14" x14ac:dyDescent="0.25">
      <c r="A17" s="216">
        <v>2015</v>
      </c>
      <c r="B17" s="120">
        <v>2E-3</v>
      </c>
      <c r="C17" s="120">
        <v>2E-3</v>
      </c>
      <c r="D17" s="121">
        <v>1E-3</v>
      </c>
      <c r="E17" s="114"/>
      <c r="F17" s="109"/>
      <c r="G17" s="115"/>
    </row>
    <row r="18" spans="1:14" x14ac:dyDescent="0.25">
      <c r="A18" s="216">
        <v>2016</v>
      </c>
      <c r="B18" s="244">
        <v>6.0000000000000001E-3</v>
      </c>
      <c r="C18" s="244">
        <v>6.0000000000000001E-3</v>
      </c>
      <c r="D18" s="246">
        <v>0</v>
      </c>
      <c r="E18" s="114"/>
      <c r="F18" s="109"/>
      <c r="G18" s="115"/>
    </row>
    <row r="19" spans="1:14" ht="14.25" customHeight="1" x14ac:dyDescent="0.25">
      <c r="A19" s="216">
        <v>2017</v>
      </c>
      <c r="B19" s="120">
        <v>1.2E-2</v>
      </c>
      <c r="C19" s="120">
        <v>1.0999999999999999E-2</v>
      </c>
      <c r="D19" s="121">
        <v>8.0000000000000002E-3</v>
      </c>
      <c r="E19" s="114"/>
      <c r="F19" s="109"/>
      <c r="G19" s="115"/>
      <c r="H19" s="486" t="s">
        <v>129</v>
      </c>
      <c r="I19" s="486"/>
      <c r="J19" s="486"/>
      <c r="K19" s="486"/>
      <c r="L19" s="486"/>
      <c r="M19" s="486"/>
      <c r="N19" s="486"/>
    </row>
    <row r="20" spans="1:14" x14ac:dyDescent="0.25">
      <c r="A20" s="216">
        <v>2018</v>
      </c>
      <c r="B20" s="244">
        <v>1.6E-2</v>
      </c>
      <c r="C20" s="244">
        <v>1.4E-2</v>
      </c>
      <c r="D20" s="246">
        <v>0</v>
      </c>
      <c r="E20" s="114"/>
      <c r="F20" s="109"/>
      <c r="G20" s="115"/>
      <c r="H20" s="486"/>
      <c r="I20" s="486"/>
      <c r="J20" s="486"/>
      <c r="K20" s="486"/>
      <c r="L20" s="486"/>
      <c r="M20" s="486"/>
      <c r="N20" s="486"/>
    </row>
    <row r="21" spans="1:14" x14ac:dyDescent="0.25">
      <c r="A21" s="216">
        <v>2019</v>
      </c>
      <c r="B21" s="120">
        <v>1.4999999999999999E-2</v>
      </c>
      <c r="C21" s="120">
        <v>1.2E-2</v>
      </c>
      <c r="D21" s="121">
        <v>3.0000000000000001E-3</v>
      </c>
      <c r="E21" s="114"/>
      <c r="F21" s="109"/>
      <c r="G21" s="115"/>
      <c r="H21" s="486"/>
      <c r="I21" s="486"/>
      <c r="J21" s="486"/>
      <c r="K21" s="486"/>
      <c r="L21" s="486"/>
      <c r="M21" s="486"/>
      <c r="N21" s="486"/>
    </row>
    <row r="22" spans="1:14" ht="15" customHeight="1" x14ac:dyDescent="0.25">
      <c r="A22" s="216">
        <v>2020</v>
      </c>
      <c r="B22" s="244">
        <v>0</v>
      </c>
      <c r="C22" s="244">
        <v>-3.0000000000000001E-3</v>
      </c>
      <c r="D22" s="245">
        <v>7.4000000000000003E-3</v>
      </c>
      <c r="E22" s="114"/>
      <c r="F22" s="109"/>
      <c r="G22" s="115"/>
      <c r="H22" s="488" t="s">
        <v>154</v>
      </c>
      <c r="I22" s="488"/>
      <c r="J22" s="488"/>
      <c r="K22" s="488"/>
      <c r="L22" s="488"/>
      <c r="M22" s="488"/>
      <c r="N22" s="488"/>
    </row>
    <row r="23" spans="1:14" ht="15" customHeight="1" x14ac:dyDescent="0.25">
      <c r="A23" s="216">
        <v>2021</v>
      </c>
      <c r="B23" s="120">
        <v>2.8000000000000001E-2</v>
      </c>
      <c r="C23" s="120">
        <v>2.8000000000000001E-2</v>
      </c>
      <c r="D23" s="121">
        <v>4.0000000000000001E-3</v>
      </c>
      <c r="E23" s="114"/>
      <c r="F23" s="109"/>
      <c r="G23" s="115"/>
      <c r="H23" s="488"/>
      <c r="I23" s="488"/>
      <c r="J23" s="488"/>
      <c r="K23" s="488"/>
      <c r="L23" s="488"/>
      <c r="M23" s="488"/>
      <c r="N23" s="488"/>
    </row>
    <row r="24" spans="1:14" ht="13.5" hidden="1" customHeight="1" x14ac:dyDescent="0.25">
      <c r="A24" s="216">
        <v>2022</v>
      </c>
      <c r="B24" s="164"/>
      <c r="C24" s="165"/>
      <c r="D24" s="118">
        <v>1.0999999999999999E-2</v>
      </c>
      <c r="F24" s="115">
        <f t="shared" ref="F24" si="0">E24*100</f>
        <v>0</v>
      </c>
      <c r="G24" s="115">
        <f t="shared" ref="G24" si="1">F24+100</f>
        <v>100</v>
      </c>
      <c r="H24" s="488"/>
      <c r="I24" s="488"/>
      <c r="J24" s="488"/>
      <c r="K24" s="488"/>
      <c r="L24" s="488"/>
      <c r="M24" s="488"/>
      <c r="N24" s="488"/>
    </row>
    <row r="25" spans="1:14" x14ac:dyDescent="0.25">
      <c r="A25" s="237">
        <v>2022</v>
      </c>
      <c r="B25" s="242">
        <v>5.8999999999999997E-2</v>
      </c>
      <c r="C25" s="243">
        <v>0.06</v>
      </c>
      <c r="D25" s="243">
        <v>5.0999999999999997E-2</v>
      </c>
      <c r="E25" s="166"/>
      <c r="F25" s="115"/>
      <c r="G25" s="115"/>
      <c r="H25" s="488"/>
      <c r="I25" s="488"/>
      <c r="J25" s="488"/>
      <c r="K25" s="488"/>
      <c r="L25" s="488"/>
      <c r="M25" s="488"/>
      <c r="N25" s="488"/>
    </row>
    <row r="26" spans="1:14" x14ac:dyDescent="0.25">
      <c r="A26" s="216">
        <v>2023</v>
      </c>
      <c r="B26" s="161">
        <v>3.6999999999999998E-2</v>
      </c>
      <c r="C26" s="162">
        <v>3.5999999999999997E-2</v>
      </c>
      <c r="D26" s="163">
        <v>8.0000000000000002E-3</v>
      </c>
      <c r="F26" s="115"/>
      <c r="G26" s="115"/>
      <c r="H26" s="488"/>
      <c r="I26" s="488"/>
      <c r="J26" s="488"/>
      <c r="K26" s="488"/>
      <c r="L26" s="488"/>
      <c r="M26" s="488"/>
      <c r="N26" s="488"/>
    </row>
    <row r="27" spans="1:14" ht="44.25" customHeight="1" x14ac:dyDescent="0.25">
      <c r="A27" s="238" t="s">
        <v>183</v>
      </c>
      <c r="B27" s="239">
        <f>(1+B5)*(1+B6)*(1+B7)*(1+B8)*(1+B9)*(1+B10)*(1+B11)*(1+B12)*(1+B13)*(1+B14)*(1+B15)*(1+B16)*(1+B17)*(1+B18)*(1+B19)*(1+B20)*(1+B21)*(1+B22)*(1+B23)*(1+B25)*(1+B26)-1</f>
        <v>0.4236876633507809</v>
      </c>
      <c r="C27" s="240">
        <f>(1+C5)*(1+C6)*(1+C7)*(1+C8)*(1+C9)*(1+C10)*(1+C11)*(1+C12)*(1+C13)*(1+C14)*(1+C15)*(1+C16)*(1+C17)*(1+C18)*(1+C19)*(1+C20)*(1+C21)*(1+C22)*(1+C23)*(1+C25)*(1+C26)-1</f>
        <v>0.39034325785485602</v>
      </c>
      <c r="D27" s="241">
        <f>(1+D5)*(1+D6)*(1+D7)*(1+D8)*(1+D9)*(1+D10)*(1+D11)*(1+D12)*(1+D13)*(1+D14)*(1+D15)*(1+D16)*(1+D17)*(1+D18)*(1+D19)*(1+D20)*(1+D21)*(1+D22)*(1+D23)*(1+D25)*(1+D26)-1</f>
        <v>0.29755216477446877</v>
      </c>
      <c r="E27" s="122"/>
      <c r="F27" s="123"/>
      <c r="H27" s="488"/>
      <c r="I27" s="488"/>
      <c r="J27" s="488"/>
      <c r="K27" s="488"/>
      <c r="L27" s="488"/>
      <c r="M27" s="488"/>
      <c r="N27" s="488"/>
    </row>
    <row r="28" spans="1:14" x14ac:dyDescent="0.25">
      <c r="B28" s="123"/>
      <c r="C28" s="123"/>
      <c r="D28" s="123"/>
    </row>
    <row r="29" spans="1:14" x14ac:dyDescent="0.25">
      <c r="A29" s="124" t="s">
        <v>151</v>
      </c>
    </row>
    <row r="30" spans="1:14" x14ac:dyDescent="0.25">
      <c r="A30" s="95" t="s">
        <v>130</v>
      </c>
      <c r="D30" s="125" t="s">
        <v>131</v>
      </c>
    </row>
    <row r="31" spans="1:14" x14ac:dyDescent="0.25">
      <c r="A31" s="95" t="s">
        <v>132</v>
      </c>
      <c r="D31" s="125" t="s">
        <v>133</v>
      </c>
    </row>
    <row r="32" spans="1:14" x14ac:dyDescent="0.25">
      <c r="A32" s="95" t="s">
        <v>168</v>
      </c>
      <c r="D32" s="125" t="s">
        <v>169</v>
      </c>
    </row>
    <row r="33" spans="1:7" x14ac:dyDescent="0.25">
      <c r="A33" s="1" t="s">
        <v>134</v>
      </c>
      <c r="D33" s="126" t="s">
        <v>156</v>
      </c>
    </row>
    <row r="34" spans="1:7" ht="93" customHeight="1" x14ac:dyDescent="0.25">
      <c r="A34" s="489" t="s">
        <v>155</v>
      </c>
      <c r="B34" s="489"/>
      <c r="C34" s="489"/>
      <c r="D34" s="489"/>
    </row>
    <row r="36" spans="1:7" x14ac:dyDescent="0.25">
      <c r="G36" s="140"/>
    </row>
  </sheetData>
  <mergeCells count="5">
    <mergeCell ref="H19:N21"/>
    <mergeCell ref="H2:N2"/>
    <mergeCell ref="H22:N27"/>
    <mergeCell ref="A34:D34"/>
    <mergeCell ref="A1:D1"/>
  </mergeCells>
  <hyperlinks>
    <hyperlink ref="D31" r:id="rId1" xr:uid="{8CEFA64A-B643-40B7-88C2-CF71860CEA28}"/>
    <hyperlink ref="D30" r:id="rId2" xr:uid="{59CF99AD-94BB-4933-ABE6-15C3ADC3BA68}"/>
    <hyperlink ref="D33" r:id="rId3" location="/portail?menuId=233745f7-8e8d-483a-9ab5-4ba1686cfe7c" xr:uid="{D4711D49-7565-41D2-B562-E1DC3C73DD83}"/>
  </hyperlinks>
  <pageMargins left="0.7" right="0.7" top="0.75" bottom="0.75" header="0.3" footer="0.3"/>
  <pageSetup paperSize="9" orientation="portrait" verticalDpi="0" r:id="rId4"/>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AC343-8B5A-4120-A72C-8ADF4F57FE24}">
  <dimension ref="A1:L46"/>
  <sheetViews>
    <sheetView showGridLines="0" workbookViewId="0">
      <selection activeCell="H15" sqref="H15"/>
    </sheetView>
  </sheetViews>
  <sheetFormatPr baseColWidth="10" defaultColWidth="11.42578125" defaultRowHeight="15" x14ac:dyDescent="0.25"/>
  <cols>
    <col min="1" max="1" width="14.7109375" style="1" customWidth="1"/>
    <col min="2" max="5" width="16.7109375" style="1" customWidth="1"/>
    <col min="6" max="7" width="13.42578125" style="1" customWidth="1"/>
    <col min="8" max="10" width="11.42578125" style="1"/>
    <col min="11" max="11" width="12" style="1" bestFit="1" customWidth="1"/>
    <col min="12" max="16384" width="11.42578125" style="1"/>
  </cols>
  <sheetData>
    <row r="1" spans="1:12" ht="36.75" customHeight="1" x14ac:dyDescent="0.25">
      <c r="A1" s="502" t="s">
        <v>149</v>
      </c>
      <c r="B1" s="502"/>
      <c r="C1" s="502"/>
      <c r="D1" s="502"/>
      <c r="E1" s="502"/>
      <c r="F1" s="502"/>
      <c r="G1" s="502"/>
    </row>
    <row r="2" spans="1:12" ht="30.75" customHeight="1" x14ac:dyDescent="0.25">
      <c r="A2" s="247"/>
      <c r="B2" s="503" t="s">
        <v>135</v>
      </c>
      <c r="C2" s="504"/>
      <c r="D2" s="505" t="s">
        <v>186</v>
      </c>
      <c r="E2" s="504"/>
      <c r="F2" s="248"/>
      <c r="G2" s="247"/>
    </row>
    <row r="3" spans="1:12" ht="47.25" customHeight="1" x14ac:dyDescent="0.25">
      <c r="A3" s="249" t="s">
        <v>107</v>
      </c>
      <c r="B3" s="250" t="s">
        <v>26</v>
      </c>
      <c r="C3" s="251" t="s">
        <v>136</v>
      </c>
      <c r="D3" s="250" t="s">
        <v>26</v>
      </c>
      <c r="E3" s="251" t="s">
        <v>136</v>
      </c>
      <c r="F3" s="251" t="s">
        <v>137</v>
      </c>
      <c r="G3" s="252" t="s">
        <v>138</v>
      </c>
    </row>
    <row r="4" spans="1:12" ht="13.15" customHeight="1" x14ac:dyDescent="0.25">
      <c r="A4" s="249">
        <v>2001</v>
      </c>
      <c r="B4" s="127">
        <v>494.15</v>
      </c>
      <c r="C4" s="128"/>
      <c r="D4" s="127">
        <f>B4*PRODUCT(G5:$G$28)</f>
        <v>719.69610979821834</v>
      </c>
      <c r="E4" s="129"/>
      <c r="F4" s="131">
        <v>1.022</v>
      </c>
      <c r="G4" s="138">
        <v>1.014</v>
      </c>
    </row>
    <row r="5" spans="1:12" ht="13.15" customHeight="1" x14ac:dyDescent="0.25">
      <c r="A5" s="253">
        <v>2002</v>
      </c>
      <c r="B5" s="257">
        <v>507.22</v>
      </c>
      <c r="C5" s="258">
        <f>(B5-B4)/B4</f>
        <v>2.6449458666396947E-2</v>
      </c>
      <c r="D5" s="257">
        <f>B5*PRODUCT(G6:$G$28)</f>
        <v>722.12285660478312</v>
      </c>
      <c r="E5" s="258">
        <f>(D5-D4)/D4</f>
        <v>3.3719048547381581E-3</v>
      </c>
      <c r="F5" s="259">
        <v>1.022</v>
      </c>
      <c r="G5" s="260">
        <v>1.0229999999999999</v>
      </c>
    </row>
    <row r="6" spans="1:12" ht="13.5" customHeight="1" x14ac:dyDescent="0.25">
      <c r="A6" s="253">
        <v>2003</v>
      </c>
      <c r="B6" s="127">
        <v>516.73</v>
      </c>
      <c r="C6" s="130">
        <f>(B6-B5)/B5</f>
        <v>1.8749260675840838E-2</v>
      </c>
      <c r="D6" s="127">
        <f>B6*PRODUCT(G7:$G$28)</f>
        <v>719.82595526736725</v>
      </c>
      <c r="E6" s="128">
        <f>(D6-D5)/D5</f>
        <v>-3.1807625481005456E-3</v>
      </c>
      <c r="F6" s="131">
        <v>1.0149999999999999</v>
      </c>
      <c r="G6" s="138">
        <v>1.022</v>
      </c>
    </row>
    <row r="7" spans="1:12" ht="13.5" customHeight="1" x14ac:dyDescent="0.25">
      <c r="A7" s="253">
        <v>2004</v>
      </c>
      <c r="B7" s="257">
        <v>530.12</v>
      </c>
      <c r="C7" s="258">
        <f t="shared" ref="C7" si="0">(B7-B6)/B6</f>
        <v>2.5912952605809583E-2</v>
      </c>
      <c r="D7" s="257">
        <f>B7*PRODUCT(G8:$G$28)</f>
        <v>723.28968768916911</v>
      </c>
      <c r="E7" s="258">
        <f t="shared" ref="E7" si="1">(D7-D6)/D6</f>
        <v>4.811902650155647E-3</v>
      </c>
      <c r="F7" s="259">
        <v>1.0169999999999999</v>
      </c>
      <c r="G7" s="260">
        <v>1.0209999999999999</v>
      </c>
      <c r="H7" s="109"/>
    </row>
    <row r="8" spans="1:12" ht="13.5" customHeight="1" x14ac:dyDescent="0.25">
      <c r="A8" s="253">
        <v>2005</v>
      </c>
      <c r="B8" s="127">
        <v>544.00470668387004</v>
      </c>
      <c r="C8" s="128">
        <f>(B8-B7)/B7</f>
        <v>2.6191629600599932E-2</v>
      </c>
      <c r="D8" s="127">
        <f>B8*PRODUCT(G9:$G$28)</f>
        <v>730.54510165655233</v>
      </c>
      <c r="E8" s="128">
        <f>(D8-D7)/D7</f>
        <v>1.0031131496653115E-2</v>
      </c>
      <c r="F8" s="131">
        <v>1.02</v>
      </c>
      <c r="G8" s="139">
        <v>1.016</v>
      </c>
      <c r="H8" s="109"/>
    </row>
    <row r="9" spans="1:12" ht="13.5" customHeight="1" x14ac:dyDescent="0.25">
      <c r="A9" s="253">
        <v>2006</v>
      </c>
      <c r="B9" s="257">
        <v>557.79</v>
      </c>
      <c r="C9" s="261">
        <f t="shared" ref="C9:C21" si="2">(B9-B8)/B8</f>
        <v>2.5340393468582214E-2</v>
      </c>
      <c r="D9" s="257">
        <f>B9*PRODUCT(G10:$G$28)</f>
        <v>737.98758815672397</v>
      </c>
      <c r="E9" s="261">
        <f t="shared" ref="E9:E21" si="3">(D9-D8)/D8</f>
        <v>1.0187579772002277E-2</v>
      </c>
      <c r="F9" s="259">
        <v>1.018</v>
      </c>
      <c r="G9" s="260">
        <v>1.0149999999999999</v>
      </c>
      <c r="H9" s="109"/>
    </row>
    <row r="10" spans="1:12" ht="13.5" customHeight="1" x14ac:dyDescent="0.25">
      <c r="A10" s="253">
        <v>2007</v>
      </c>
      <c r="B10" s="127">
        <v>572.62</v>
      </c>
      <c r="C10" s="128">
        <f t="shared" si="2"/>
        <v>2.658706681726105E-2</v>
      </c>
      <c r="D10" s="127">
        <f>B10*PRODUCT(G11:$G$28)</f>
        <v>738.40985718650722</v>
      </c>
      <c r="E10" s="128">
        <f t="shared" si="3"/>
        <v>5.721898803717761E-4</v>
      </c>
      <c r="F10" s="131">
        <v>1.018</v>
      </c>
      <c r="G10" s="139">
        <v>1.026</v>
      </c>
      <c r="H10" s="109"/>
    </row>
    <row r="11" spans="1:12" ht="13.5" customHeight="1" x14ac:dyDescent="0.25">
      <c r="A11" s="253">
        <v>2008</v>
      </c>
      <c r="B11" s="257">
        <v>588.54</v>
      </c>
      <c r="C11" s="261">
        <f t="shared" si="2"/>
        <v>2.7802032761691801E-2</v>
      </c>
      <c r="D11" s="257">
        <f>B11*PRODUCT(G12:$G$28)</f>
        <v>751.42490319560659</v>
      </c>
      <c r="E11" s="261">
        <f>(D11-D10)/D10</f>
        <v>1.7625775011576032E-2</v>
      </c>
      <c r="F11" s="259">
        <v>1.019088</v>
      </c>
      <c r="G11" s="260">
        <v>1.01</v>
      </c>
      <c r="H11" s="109"/>
    </row>
    <row r="12" spans="1:12" ht="13.5" customHeight="1" x14ac:dyDescent="0.25">
      <c r="A12" s="253">
        <v>2009</v>
      </c>
      <c r="B12" s="127">
        <v>598.63</v>
      </c>
      <c r="C12" s="128">
        <f t="shared" si="2"/>
        <v>1.7144119346178734E-2</v>
      </c>
      <c r="D12" s="127">
        <f>B12*PRODUCT(G13:$G$28)</f>
        <v>757.49001131385808</v>
      </c>
      <c r="E12" s="128">
        <f t="shared" si="3"/>
        <v>8.0714760616240229E-3</v>
      </c>
      <c r="F12" s="131">
        <v>1.01</v>
      </c>
      <c r="G12" s="139">
        <v>1.0089999999999999</v>
      </c>
      <c r="H12" s="109"/>
    </row>
    <row r="13" spans="1:12" ht="13.5" customHeight="1" x14ac:dyDescent="0.25">
      <c r="A13" s="253">
        <v>2010</v>
      </c>
      <c r="B13" s="257">
        <v>608.71</v>
      </c>
      <c r="C13" s="261">
        <f t="shared" si="2"/>
        <v>1.6838447789118555E-2</v>
      </c>
      <c r="D13" s="257">
        <f>B13*PRODUCT(G14:$G$28)</f>
        <v>756.6257046366851</v>
      </c>
      <c r="E13" s="261">
        <f t="shared" si="3"/>
        <v>-1.1410139596083201E-3</v>
      </c>
      <c r="F13" s="259">
        <v>1.0089999999999999</v>
      </c>
      <c r="G13" s="260">
        <v>1.018</v>
      </c>
      <c r="H13" s="109"/>
    </row>
    <row r="14" spans="1:12" ht="13.5" customHeight="1" x14ac:dyDescent="0.25">
      <c r="A14" s="253">
        <v>2011</v>
      </c>
      <c r="B14" s="127">
        <v>624.36</v>
      </c>
      <c r="C14" s="128">
        <f t="shared" si="2"/>
        <v>2.5710108261733793E-2</v>
      </c>
      <c r="D14" s="127">
        <f>B14*PRODUCT(G15:$G$28)</f>
        <v>757.14988626000479</v>
      </c>
      <c r="E14" s="128">
        <f t="shared" si="3"/>
        <v>6.9278854803299578E-4</v>
      </c>
      <c r="F14" s="131">
        <v>1.0209999999999999</v>
      </c>
      <c r="G14" s="139">
        <v>1.0249999999999999</v>
      </c>
      <c r="H14" s="109"/>
    </row>
    <row r="15" spans="1:12" ht="13.5" customHeight="1" x14ac:dyDescent="0.25">
      <c r="A15" s="253">
        <v>2012</v>
      </c>
      <c r="B15" s="257">
        <v>641.04</v>
      </c>
      <c r="C15" s="261">
        <f t="shared" si="2"/>
        <v>2.6715356525081602E-2</v>
      </c>
      <c r="D15" s="257">
        <f>B15*PRODUCT(G16:$G$28)</f>
        <v>767.40119981674832</v>
      </c>
      <c r="E15" s="261">
        <f t="shared" si="3"/>
        <v>1.3539345039567543E-2</v>
      </c>
      <c r="F15" s="259">
        <v>1.0209999999999999</v>
      </c>
      <c r="G15" s="260">
        <v>1.0129999999999999</v>
      </c>
      <c r="H15" s="449"/>
    </row>
    <row r="16" spans="1:12" ht="13.5" customHeight="1" x14ac:dyDescent="0.25">
      <c r="A16" s="253">
        <v>2013</v>
      </c>
      <c r="B16" s="127">
        <v>653.04</v>
      </c>
      <c r="C16" s="128">
        <f t="shared" si="2"/>
        <v>1.8719580681392737E-2</v>
      </c>
      <c r="D16" s="127">
        <f>B16*PRODUCT(G17:$G$28)</f>
        <v>776.33230237508974</v>
      </c>
      <c r="E16" s="128">
        <f t="shared" si="3"/>
        <v>1.1638113884203109E-2</v>
      </c>
      <c r="F16" s="131">
        <v>1.0129999999999999</v>
      </c>
      <c r="G16" s="139">
        <v>1.0069999999999999</v>
      </c>
      <c r="H16" s="109"/>
      <c r="L16" s="33"/>
    </row>
    <row r="17" spans="1:12" ht="13.5" customHeight="1" x14ac:dyDescent="0.25">
      <c r="A17" s="253">
        <v>2014</v>
      </c>
      <c r="B17" s="262">
        <v>658</v>
      </c>
      <c r="C17" s="263">
        <f t="shared" si="2"/>
        <v>7.5952468455225356E-3</v>
      </c>
      <c r="D17" s="262">
        <f>B17*PRODUCT(G18:$G$28)</f>
        <v>781.44729055522635</v>
      </c>
      <c r="E17" s="263">
        <f t="shared" si="3"/>
        <v>6.5886581873354387E-3</v>
      </c>
      <c r="F17" s="264">
        <v>1</v>
      </c>
      <c r="G17" s="265">
        <v>1.0009999999999999</v>
      </c>
      <c r="H17" s="109"/>
    </row>
    <row r="18" spans="1:12" ht="13.5" customHeight="1" x14ac:dyDescent="0.25">
      <c r="A18" s="253">
        <v>2015</v>
      </c>
      <c r="B18" s="266">
        <v>663.13</v>
      </c>
      <c r="C18" s="267">
        <f t="shared" si="2"/>
        <v>7.7963525835866195E-3</v>
      </c>
      <c r="D18" s="266">
        <f>B18*PRODUCT(G19:$G$28)</f>
        <v>785.96779357074183</v>
      </c>
      <c r="E18" s="267">
        <f t="shared" si="3"/>
        <v>5.7847830175514758E-3</v>
      </c>
      <c r="F18" s="268">
        <v>1.0009999999999999</v>
      </c>
      <c r="G18" s="269">
        <v>1.002</v>
      </c>
      <c r="H18" s="109"/>
    </row>
    <row r="19" spans="1:12" ht="13.5" customHeight="1" x14ac:dyDescent="0.25">
      <c r="A19" s="253">
        <v>2016</v>
      </c>
      <c r="B19" s="262">
        <v>667.71</v>
      </c>
      <c r="C19" s="263">
        <f t="shared" si="2"/>
        <v>6.9066397237344725E-3</v>
      </c>
      <c r="D19" s="262">
        <f>B19*PRODUCT(G20:$G$28)</f>
        <v>786.67613315645463</v>
      </c>
      <c r="E19" s="263">
        <f t="shared" si="3"/>
        <v>9.012323297558091E-4</v>
      </c>
      <c r="F19" s="264">
        <v>1</v>
      </c>
      <c r="G19" s="265">
        <v>1.006</v>
      </c>
      <c r="H19" s="109"/>
    </row>
    <row r="20" spans="1:12" ht="13.5" customHeight="1" x14ac:dyDescent="0.25">
      <c r="A20" s="253">
        <v>2017</v>
      </c>
      <c r="B20" s="266">
        <v>680.12</v>
      </c>
      <c r="C20" s="267">
        <f t="shared" si="2"/>
        <v>1.8585913046082831E-2</v>
      </c>
      <c r="D20" s="266">
        <f>B20*PRODUCT(G21:$G$28)</f>
        <v>791.79567921218313</v>
      </c>
      <c r="E20" s="267">
        <f>(D20-D19)/D19</f>
        <v>6.5078192154970687E-3</v>
      </c>
      <c r="F20" s="268">
        <v>1.008</v>
      </c>
      <c r="G20" s="269">
        <v>1.012</v>
      </c>
      <c r="H20" s="109"/>
    </row>
    <row r="21" spans="1:12" ht="13.5" customHeight="1" x14ac:dyDescent="0.25">
      <c r="A21" s="253">
        <v>2018</v>
      </c>
      <c r="B21" s="262">
        <v>686.16</v>
      </c>
      <c r="C21" s="263">
        <f t="shared" si="2"/>
        <v>8.8807857436922367E-3</v>
      </c>
      <c r="D21" s="262">
        <f>B21*PRODUCT(G22:$G$28)</f>
        <v>786.24748719689751</v>
      </c>
      <c r="E21" s="263">
        <f t="shared" si="3"/>
        <v>-7.00710064597212E-3</v>
      </c>
      <c r="F21" s="264">
        <v>1</v>
      </c>
      <c r="G21" s="265">
        <v>1.016</v>
      </c>
      <c r="H21" s="109"/>
    </row>
    <row r="22" spans="1:12" ht="13.5" customHeight="1" x14ac:dyDescent="0.25">
      <c r="A22" s="253" t="s">
        <v>139</v>
      </c>
      <c r="B22" s="266">
        <v>694.05</v>
      </c>
      <c r="C22" s="267">
        <f>(B22-B21)/B21</f>
        <v>1.1498775795732755E-2</v>
      </c>
      <c r="D22" s="266">
        <f>B22*PRODUCT(G23:$G$28)</f>
        <v>783.53534066219981</v>
      </c>
      <c r="E22" s="267">
        <f>(D22-D21)/D21</f>
        <v>-3.4494819746476346E-3</v>
      </c>
      <c r="F22" s="268">
        <v>1.0029999999999999</v>
      </c>
      <c r="G22" s="269">
        <v>1.0149999999999999</v>
      </c>
      <c r="H22" s="109"/>
    </row>
    <row r="23" spans="1:12" ht="7.5" customHeight="1" x14ac:dyDescent="0.25">
      <c r="A23" s="253"/>
      <c r="B23" s="262"/>
      <c r="C23" s="263"/>
      <c r="D23" s="262"/>
      <c r="E23" s="263"/>
      <c r="F23" s="264"/>
      <c r="G23" s="265"/>
      <c r="H23" s="109"/>
      <c r="L23" s="33"/>
    </row>
    <row r="24" spans="1:12" ht="13.5" customHeight="1" x14ac:dyDescent="0.25">
      <c r="A24" s="253" t="s">
        <v>31</v>
      </c>
      <c r="B24" s="266">
        <v>730.5</v>
      </c>
      <c r="C24" s="272" t="s">
        <v>140</v>
      </c>
      <c r="D24" s="266">
        <f>B24*PRODUCT(G25:$G$28)</f>
        <v>824.68491658199991</v>
      </c>
      <c r="E24" s="272" t="s">
        <v>140</v>
      </c>
      <c r="F24" s="268"/>
      <c r="G24" s="269"/>
    </row>
    <row r="25" spans="1:12" ht="13.5" customHeight="1" x14ac:dyDescent="0.25">
      <c r="A25" s="253">
        <v>2020</v>
      </c>
      <c r="B25" s="262">
        <v>745.73</v>
      </c>
      <c r="C25" s="263">
        <f>(B25-B24)/B24</f>
        <v>2.0848733744010976E-2</v>
      </c>
      <c r="D25" s="262">
        <f>B25*PRODUCT(G26:$G$28)</f>
        <v>841.87855283051988</v>
      </c>
      <c r="E25" s="263">
        <f>(D25-D24)/D24</f>
        <v>2.084873374401091E-2</v>
      </c>
      <c r="F25" s="264">
        <v>1.0074000000000001</v>
      </c>
      <c r="G25" s="265">
        <v>1</v>
      </c>
    </row>
    <row r="26" spans="1:12" ht="13.5" customHeight="1" x14ac:dyDescent="0.25">
      <c r="A26" s="253">
        <v>2021</v>
      </c>
      <c r="B26" s="273">
        <v>755.11</v>
      </c>
      <c r="C26" s="267">
        <f>(B26-B25)/B25</f>
        <v>1.2578279001783481E-2</v>
      </c>
      <c r="D26" s="273">
        <f>B26*PRODUCT(G27:$G$28)</f>
        <v>829.24896512999999</v>
      </c>
      <c r="E26" s="267">
        <f>(D26-D25)/D25</f>
        <v>-1.5001674122778582E-2</v>
      </c>
      <c r="F26" s="268">
        <v>1.004</v>
      </c>
      <c r="G26" s="269">
        <v>1.028</v>
      </c>
    </row>
    <row r="27" spans="1:12" ht="13.5" customHeight="1" x14ac:dyDescent="0.25">
      <c r="A27" s="253">
        <v>2022</v>
      </c>
      <c r="B27" s="270">
        <v>799.98</v>
      </c>
      <c r="C27" s="263">
        <f>(B27-B26)/B26</f>
        <v>5.9421806094476309E-2</v>
      </c>
      <c r="D27" s="270">
        <f>B27*PRODUCT(G28:$G$28)</f>
        <v>829.57925999999998</v>
      </c>
      <c r="E27" s="271">
        <f>(D27-D26)/D26</f>
        <v>3.9830603822123436E-4</v>
      </c>
      <c r="F27" s="265">
        <v>1.0509999999999999</v>
      </c>
      <c r="G27" s="264">
        <v>1.0589999999999999</v>
      </c>
    </row>
    <row r="28" spans="1:12" ht="13.5" customHeight="1" x14ac:dyDescent="0.25">
      <c r="A28" s="254">
        <v>2023</v>
      </c>
      <c r="B28" s="275">
        <v>814.24273818562006</v>
      </c>
      <c r="C28" s="276">
        <f>(B28-B27)/B27</f>
        <v>1.782886845373639E-2</v>
      </c>
      <c r="D28" s="278">
        <v>814.24273818562006</v>
      </c>
      <c r="E28" s="274">
        <f>(D28-D27)/D27</f>
        <v>-1.848710853063024E-2</v>
      </c>
      <c r="F28" s="282">
        <v>1.018</v>
      </c>
      <c r="G28" s="277">
        <v>1.0369999999999999</v>
      </c>
    </row>
    <row r="29" spans="1:12" ht="13.5" customHeight="1" x14ac:dyDescent="0.25">
      <c r="A29" s="492" t="s">
        <v>184</v>
      </c>
      <c r="B29" s="493"/>
      <c r="C29" s="493"/>
      <c r="D29" s="493"/>
      <c r="E29" s="494"/>
      <c r="F29" s="141"/>
      <c r="G29" s="142"/>
    </row>
    <row r="30" spans="1:12" ht="13.5" customHeight="1" x14ac:dyDescent="0.25">
      <c r="A30" s="495" t="s">
        <v>141</v>
      </c>
      <c r="B30" s="496"/>
      <c r="C30" s="279">
        <f>POWER(1+C31,1/20)-1</f>
        <v>2.2997355136150865E-2</v>
      </c>
      <c r="D30" s="280"/>
      <c r="E30" s="281">
        <f>POWER(1+E31,1/20)-1</f>
        <v>6.1814805670195039E-3</v>
      </c>
      <c r="F30" s="143"/>
      <c r="G30" s="144"/>
      <c r="H30" s="491"/>
      <c r="I30" s="491"/>
    </row>
    <row r="31" spans="1:12" ht="13.5" customHeight="1" x14ac:dyDescent="0.25">
      <c r="A31" s="255" t="s">
        <v>142</v>
      </c>
      <c r="B31" s="256"/>
      <c r="C31" s="132">
        <f>B28/B6-1</f>
        <v>0.57576052906860453</v>
      </c>
      <c r="D31" s="133"/>
      <c r="E31" s="134">
        <f>D28/D6-1</f>
        <v>0.13116612734974709</v>
      </c>
      <c r="F31" s="143"/>
      <c r="G31" s="144"/>
      <c r="H31" s="491"/>
      <c r="I31" s="491"/>
    </row>
    <row r="32" spans="1:12" ht="13.5" customHeight="1" x14ac:dyDescent="0.25">
      <c r="A32" s="492" t="s">
        <v>185</v>
      </c>
      <c r="B32" s="493"/>
      <c r="C32" s="493"/>
      <c r="D32" s="493"/>
      <c r="E32" s="494"/>
      <c r="F32" s="145"/>
      <c r="G32" s="146"/>
      <c r="H32" s="491"/>
      <c r="I32" s="491"/>
    </row>
    <row r="33" spans="1:10" ht="13.5" customHeight="1" x14ac:dyDescent="0.25">
      <c r="A33" s="495" t="s">
        <v>143</v>
      </c>
      <c r="B33" s="496"/>
      <c r="C33" s="279">
        <f>POWER(1+C34,1/20)-1</f>
        <v>2.1330739140318578E-2</v>
      </c>
      <c r="D33" s="280"/>
      <c r="E33" s="281">
        <f>POWER(1+E34,1/20)-1</f>
        <v>3.4498376702785105E-3</v>
      </c>
      <c r="F33" s="143"/>
      <c r="G33" s="144"/>
      <c r="H33" s="491"/>
      <c r="I33" s="491"/>
    </row>
    <row r="34" spans="1:10" ht="13.5" customHeight="1" x14ac:dyDescent="0.25">
      <c r="A34" s="497" t="s">
        <v>144</v>
      </c>
      <c r="B34" s="498"/>
      <c r="C34" s="132">
        <f>(1+C6)*(1+C7)*(1+C8)*(1+C9)*(1+C10)*(1+C11)*(1+C12)*(1+C13)*(1+C14)*(1+C15)*(1+C16)*(1+C17)*(1+C18)*(1+C19)*(1+C20)*(1+C21)*(1+C22)*(1+C25)*(1+C26)*(1+C27)*(1+C28)-1</f>
        <v>0.52520444598675375</v>
      </c>
      <c r="D34" s="133"/>
      <c r="E34" s="134">
        <f>(1+E6)*(1+E7)*(1+E8)*(1+E9)*(1+E10)*(1+E11)*(1+E12)*(1+E13)*(1+E14)*(1+E15)*(1+E16)*(1+E17)*(1+E18)*(1+E19)*(1+E20)*(1+E21)*(1+E22)*(1+E25)*(1+E26)*(1+E27)*(1+E28)-1</f>
        <v>7.1305515422563692E-2</v>
      </c>
      <c r="F34" s="143"/>
      <c r="G34" s="144"/>
      <c r="H34" s="491"/>
      <c r="I34" s="491"/>
      <c r="J34" s="135"/>
    </row>
    <row r="35" spans="1:10" ht="25.5" customHeight="1" x14ac:dyDescent="0.25">
      <c r="A35" s="136"/>
      <c r="B35" s="136"/>
      <c r="C35" s="123"/>
      <c r="E35" s="33"/>
    </row>
    <row r="36" spans="1:10" ht="15" customHeight="1" x14ac:dyDescent="0.25">
      <c r="A36" s="499" t="s">
        <v>145</v>
      </c>
      <c r="B36" s="499"/>
      <c r="C36" s="499"/>
      <c r="D36" s="499"/>
      <c r="E36" s="499"/>
      <c r="F36" s="499"/>
      <c r="G36" s="499"/>
    </row>
    <row r="37" spans="1:10" ht="15" customHeight="1" x14ac:dyDescent="0.25">
      <c r="A37" s="148" t="s">
        <v>150</v>
      </c>
      <c r="B37" s="149"/>
      <c r="C37" s="149"/>
      <c r="D37" s="149"/>
      <c r="E37" s="150"/>
      <c r="F37" s="150"/>
      <c r="G37" s="150"/>
    </row>
    <row r="38" spans="1:10" ht="15" customHeight="1" x14ac:dyDescent="0.25">
      <c r="A38" s="148" t="s">
        <v>146</v>
      </c>
      <c r="B38" s="151"/>
      <c r="C38" s="151"/>
      <c r="D38" s="151"/>
      <c r="E38" s="150"/>
      <c r="F38" s="150"/>
      <c r="G38" s="150"/>
    </row>
    <row r="39" spans="1:10" ht="15" customHeight="1" x14ac:dyDescent="0.25">
      <c r="A39" s="152" t="s">
        <v>119</v>
      </c>
      <c r="B39" s="150"/>
      <c r="C39" s="150"/>
      <c r="D39" s="150"/>
      <c r="E39" s="150"/>
      <c r="F39" s="150"/>
      <c r="G39" s="150"/>
    </row>
    <row r="40" spans="1:10" ht="15" customHeight="1" x14ac:dyDescent="0.25">
      <c r="A40" s="152" t="s">
        <v>120</v>
      </c>
      <c r="B40" s="150"/>
      <c r="C40" s="150"/>
      <c r="D40" s="150"/>
      <c r="E40" s="150"/>
      <c r="F40" s="150"/>
      <c r="G40" s="150"/>
    </row>
    <row r="41" spans="1:10" x14ac:dyDescent="0.25">
      <c r="A41" s="500" t="s">
        <v>121</v>
      </c>
      <c r="B41" s="501"/>
      <c r="C41" s="501"/>
      <c r="D41" s="501"/>
      <c r="E41" s="150"/>
      <c r="F41" s="150"/>
      <c r="G41" s="150"/>
    </row>
    <row r="42" spans="1:10" x14ac:dyDescent="0.25">
      <c r="A42" s="500"/>
      <c r="B42" s="501"/>
      <c r="C42" s="501"/>
      <c r="D42" s="501"/>
      <c r="E42" s="150"/>
      <c r="F42" s="150"/>
      <c r="G42" s="150"/>
    </row>
    <row r="43" spans="1:10" x14ac:dyDescent="0.25">
      <c r="A43" s="500"/>
      <c r="B43" s="501"/>
      <c r="C43" s="501"/>
      <c r="D43" s="501"/>
      <c r="E43" s="150"/>
      <c r="F43" s="150"/>
      <c r="G43" s="150"/>
    </row>
    <row r="44" spans="1:10" x14ac:dyDescent="0.25">
      <c r="A44" s="500"/>
      <c r="B44" s="501"/>
      <c r="C44" s="501"/>
      <c r="D44" s="501"/>
      <c r="E44" s="150"/>
      <c r="F44" s="150"/>
      <c r="G44" s="150"/>
    </row>
    <row r="45" spans="1:10" x14ac:dyDescent="0.25">
      <c r="A45" s="500"/>
      <c r="B45" s="501"/>
      <c r="C45" s="501"/>
      <c r="D45" s="501"/>
      <c r="E45" s="150"/>
      <c r="F45" s="150"/>
      <c r="G45" s="150"/>
    </row>
    <row r="46" spans="1:10" x14ac:dyDescent="0.25">
      <c r="C46" s="123"/>
    </row>
  </sheetData>
  <autoFilter ref="A1:G22" xr:uid="{DDDAC343-8B5A-4120-A72C-8ADF4F57FE24}">
    <filterColumn colId="0" showButton="0"/>
    <filterColumn colId="1" showButton="0"/>
    <filterColumn colId="2" showButton="0"/>
    <filterColumn colId="3" showButton="0"/>
    <filterColumn colId="4" showButton="0"/>
    <filterColumn colId="5" showButton="0"/>
  </autoFilter>
  <mergeCells count="11">
    <mergeCell ref="A41:D45"/>
    <mergeCell ref="A1:G1"/>
    <mergeCell ref="B2:C2"/>
    <mergeCell ref="D2:E2"/>
    <mergeCell ref="A29:E29"/>
    <mergeCell ref="A30:B30"/>
    <mergeCell ref="H30:I34"/>
    <mergeCell ref="A32:E32"/>
    <mergeCell ref="A33:B33"/>
    <mergeCell ref="A34:B34"/>
    <mergeCell ref="A36:G36"/>
  </mergeCells>
  <pageMargins left="0.7" right="0.7" top="0.75" bottom="0.75" header="0.3" footer="0.3"/>
  <pageSetup paperSize="9" orientation="portrait" verticalDpi="0" r:id="rId1"/>
  <ignoredErrors>
    <ignoredError sqref="D27" formula="1"/>
    <ignoredError sqref="D7:D22 D25:D26 D5:D6" formula="1" formulaRange="1"/>
    <ignoredError sqref="D4"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7460F-0F10-47E5-81D0-FAD78D1C33BB}">
  <dimension ref="A1:AE66"/>
  <sheetViews>
    <sheetView showGridLines="0" zoomScaleNormal="100" workbookViewId="0">
      <selection activeCell="K10" sqref="K10"/>
    </sheetView>
  </sheetViews>
  <sheetFormatPr baseColWidth="10" defaultColWidth="11.42578125" defaultRowHeight="15" x14ac:dyDescent="0.25"/>
  <cols>
    <col min="1" max="1" width="8" style="1" customWidth="1"/>
    <col min="2" max="2" width="5.7109375" style="1" customWidth="1"/>
    <col min="3" max="3" width="7.28515625" style="1" customWidth="1"/>
    <col min="4" max="16" width="11.42578125" style="1"/>
    <col min="17" max="17" width="11" style="1" customWidth="1"/>
    <col min="18" max="28" width="11.42578125" style="1"/>
    <col min="29" max="29" width="7.5703125" style="1" customWidth="1"/>
    <col min="30" max="30" width="2.28515625" style="1" customWidth="1"/>
    <col min="31" max="31" width="7.42578125" style="37" customWidth="1"/>
    <col min="32" max="16384" width="11.42578125" style="1"/>
  </cols>
  <sheetData>
    <row r="1" spans="1:31" ht="15.75" x14ac:dyDescent="0.25">
      <c r="A1" s="89"/>
      <c r="B1" s="90"/>
      <c r="C1" s="90"/>
      <c r="D1" s="90"/>
      <c r="E1" s="90"/>
      <c r="F1" s="90"/>
      <c r="G1" s="90"/>
      <c r="H1" s="90"/>
      <c r="I1" s="90"/>
      <c r="J1" s="90"/>
      <c r="K1" s="90"/>
      <c r="L1" s="90"/>
      <c r="M1" s="90"/>
      <c r="N1" s="90"/>
      <c r="O1" s="90"/>
      <c r="S1" s="43"/>
      <c r="T1" s="42"/>
    </row>
    <row r="2" spans="1:31" ht="15.75" x14ac:dyDescent="0.25">
      <c r="A2" s="506" t="s">
        <v>179</v>
      </c>
      <c r="B2" s="506"/>
      <c r="C2" s="506"/>
      <c r="D2" s="506"/>
      <c r="E2" s="506"/>
      <c r="F2" s="506"/>
      <c r="G2" s="506"/>
      <c r="H2" s="506"/>
      <c r="I2" s="506"/>
      <c r="J2" s="506"/>
      <c r="K2" s="506"/>
      <c r="L2" s="506"/>
      <c r="M2" s="506"/>
      <c r="N2" s="506"/>
      <c r="O2" s="506"/>
      <c r="T2" s="506" t="s">
        <v>85</v>
      </c>
      <c r="U2" s="506"/>
      <c r="V2" s="506"/>
      <c r="W2" s="506"/>
      <c r="X2" s="506"/>
      <c r="Y2" s="506"/>
      <c r="Z2" s="506"/>
      <c r="AA2" s="506"/>
      <c r="AB2" s="506"/>
      <c r="AC2" s="92"/>
    </row>
    <row r="3" spans="1:31" ht="15.75" x14ac:dyDescent="0.25">
      <c r="A3" s="506" t="s">
        <v>180</v>
      </c>
      <c r="B3" s="506"/>
      <c r="C3" s="506"/>
      <c r="D3" s="506"/>
      <c r="E3" s="506"/>
      <c r="F3" s="506"/>
      <c r="G3" s="506"/>
      <c r="H3" s="506"/>
      <c r="I3" s="506"/>
      <c r="J3" s="506"/>
      <c r="K3" s="506"/>
      <c r="L3" s="506"/>
      <c r="M3" s="506"/>
      <c r="N3" s="506"/>
      <c r="O3" s="506"/>
      <c r="S3" s="92"/>
      <c r="T3" s="506" t="s">
        <v>86</v>
      </c>
      <c r="U3" s="506"/>
      <c r="V3" s="506"/>
      <c r="W3" s="506"/>
      <c r="X3" s="506"/>
      <c r="Y3" s="506"/>
      <c r="Z3" s="506"/>
      <c r="AA3" s="506"/>
      <c r="AB3" s="506"/>
      <c r="AC3" s="92"/>
    </row>
    <row r="4" spans="1:31" ht="15.75" x14ac:dyDescent="0.25">
      <c r="A4" s="506" t="s">
        <v>170</v>
      </c>
      <c r="B4" s="506"/>
      <c r="C4" s="506"/>
      <c r="D4" s="506"/>
      <c r="E4" s="506"/>
      <c r="F4" s="506"/>
      <c r="G4" s="506"/>
      <c r="H4" s="506"/>
      <c r="I4" s="506"/>
      <c r="J4" s="506"/>
      <c r="K4" s="506"/>
      <c r="L4" s="506"/>
      <c r="M4" s="506"/>
      <c r="N4" s="506"/>
      <c r="O4" s="506"/>
      <c r="S4" s="506" t="s">
        <v>170</v>
      </c>
      <c r="T4" s="506"/>
      <c r="U4" s="506"/>
      <c r="V4" s="506"/>
      <c r="W4" s="506"/>
      <c r="X4" s="506"/>
      <c r="Y4" s="506"/>
      <c r="Z4" s="506"/>
      <c r="AA4" s="506"/>
      <c r="AB4" s="506"/>
      <c r="AC4" s="506"/>
    </row>
    <row r="5" spans="1:31" x14ac:dyDescent="0.25">
      <c r="B5" s="23"/>
      <c r="C5" s="24"/>
      <c r="D5" s="24"/>
      <c r="E5" s="24"/>
      <c r="F5" s="24"/>
      <c r="G5" s="24"/>
      <c r="H5" s="24"/>
      <c r="I5" s="24"/>
      <c r="J5" s="24"/>
      <c r="K5" s="24"/>
      <c r="L5" s="24"/>
      <c r="M5" s="24"/>
      <c r="N5" s="24"/>
      <c r="O5" s="24"/>
    </row>
    <row r="6" spans="1:31" x14ac:dyDescent="0.25">
      <c r="A6" s="510" t="s">
        <v>15</v>
      </c>
      <c r="B6" s="510"/>
      <c r="C6" s="25"/>
      <c r="D6" s="25"/>
      <c r="E6" s="25"/>
      <c r="F6" s="25"/>
      <c r="G6" s="25"/>
      <c r="H6" s="25"/>
      <c r="I6" s="25"/>
      <c r="J6" s="25"/>
      <c r="K6" s="25"/>
      <c r="L6" s="25"/>
      <c r="M6" s="25"/>
      <c r="N6" s="25"/>
      <c r="O6" s="26"/>
    </row>
    <row r="7" spans="1:31" ht="15" customHeight="1" x14ac:dyDescent="0.25">
      <c r="A7" s="455" t="s">
        <v>30</v>
      </c>
      <c r="B7" s="456"/>
      <c r="C7" s="457"/>
      <c r="D7" s="467" t="s">
        <v>0</v>
      </c>
      <c r="E7" s="468"/>
      <c r="F7" s="468"/>
      <c r="G7" s="469"/>
      <c r="H7" s="467" t="s">
        <v>1</v>
      </c>
      <c r="I7" s="468"/>
      <c r="J7" s="468"/>
      <c r="K7" s="469"/>
      <c r="L7" s="511" t="s">
        <v>2</v>
      </c>
      <c r="M7" s="512"/>
      <c r="N7" s="512"/>
      <c r="O7" s="513"/>
    </row>
    <row r="8" spans="1:31" ht="45" customHeight="1" x14ac:dyDescent="0.25">
      <c r="A8" s="507"/>
      <c r="B8" s="508"/>
      <c r="C8" s="509"/>
      <c r="D8" s="467" t="s">
        <v>17</v>
      </c>
      <c r="E8" s="469"/>
      <c r="F8" s="400" t="s">
        <v>18</v>
      </c>
      <c r="G8" s="316" t="s">
        <v>19</v>
      </c>
      <c r="H8" s="467" t="s">
        <v>17</v>
      </c>
      <c r="I8" s="469"/>
      <c r="J8" s="400" t="s">
        <v>18</v>
      </c>
      <c r="K8" s="316" t="s">
        <v>19</v>
      </c>
      <c r="L8" s="467" t="s">
        <v>17</v>
      </c>
      <c r="M8" s="469"/>
      <c r="N8" s="400" t="s">
        <v>18</v>
      </c>
      <c r="O8" s="316" t="s">
        <v>19</v>
      </c>
      <c r="AE8" s="38" t="s">
        <v>20</v>
      </c>
    </row>
    <row r="9" spans="1:31" ht="45" x14ac:dyDescent="0.25">
      <c r="A9" s="458"/>
      <c r="B9" s="459"/>
      <c r="C9" s="460"/>
      <c r="D9" s="401" t="s">
        <v>32</v>
      </c>
      <c r="E9" s="401" t="s">
        <v>33</v>
      </c>
      <c r="F9" s="401" t="s">
        <v>33</v>
      </c>
      <c r="G9" s="401" t="s">
        <v>34</v>
      </c>
      <c r="H9" s="401" t="s">
        <v>32</v>
      </c>
      <c r="I9" s="401" t="s">
        <v>33</v>
      </c>
      <c r="J9" s="401" t="s">
        <v>33</v>
      </c>
      <c r="K9" s="401" t="s">
        <v>34</v>
      </c>
      <c r="L9" s="401" t="s">
        <v>32</v>
      </c>
      <c r="M9" s="401" t="s">
        <v>33</v>
      </c>
      <c r="N9" s="401" t="s">
        <v>33</v>
      </c>
      <c r="O9" s="402" t="s">
        <v>34</v>
      </c>
      <c r="AC9" s="27"/>
      <c r="AD9" s="27"/>
      <c r="AE9" s="39" t="s">
        <v>35</v>
      </c>
    </row>
    <row r="10" spans="1:31" x14ac:dyDescent="0.25">
      <c r="A10" s="461" t="s">
        <v>20</v>
      </c>
      <c r="B10" s="462"/>
      <c r="C10" s="463"/>
      <c r="D10" s="343">
        <v>845467</v>
      </c>
      <c r="E10" s="343">
        <v>6520854</v>
      </c>
      <c r="F10" s="343">
        <v>8761</v>
      </c>
      <c r="G10" s="348">
        <f>D10+F10</f>
        <v>854228</v>
      </c>
      <c r="H10" s="343">
        <v>748754</v>
      </c>
      <c r="I10" s="350">
        <v>6137243</v>
      </c>
      <c r="J10" s="343">
        <v>132331</v>
      </c>
      <c r="K10" s="343">
        <f>H10+J10</f>
        <v>881085</v>
      </c>
      <c r="L10" s="347">
        <f>D10+H10</f>
        <v>1594221</v>
      </c>
      <c r="M10" s="347">
        <f t="shared" ref="L10:O25" si="0">E10+I10</f>
        <v>12658097</v>
      </c>
      <c r="N10" s="347">
        <f t="shared" si="0"/>
        <v>141092</v>
      </c>
      <c r="O10" s="348">
        <f t="shared" si="0"/>
        <v>1735313</v>
      </c>
      <c r="Q10" s="31"/>
      <c r="AB10" s="28"/>
      <c r="AC10" s="28"/>
      <c r="AD10" s="29"/>
      <c r="AE10" s="39" t="s">
        <v>36</v>
      </c>
    </row>
    <row r="11" spans="1:31" x14ac:dyDescent="0.25">
      <c r="A11" s="317">
        <v>100</v>
      </c>
      <c r="B11" s="318" t="s">
        <v>21</v>
      </c>
      <c r="C11" s="319">
        <f>A11+99</f>
        <v>199</v>
      </c>
      <c r="D11" s="349">
        <v>443827</v>
      </c>
      <c r="E11" s="350">
        <v>37886</v>
      </c>
      <c r="F11" s="350">
        <v>7779</v>
      </c>
      <c r="G11" s="354">
        <f t="shared" ref="G11:G25" si="1">D11+F11</f>
        <v>451606</v>
      </c>
      <c r="H11" s="350">
        <v>746211</v>
      </c>
      <c r="I11" s="350">
        <v>200779</v>
      </c>
      <c r="J11" s="350">
        <v>116589</v>
      </c>
      <c r="K11" s="354">
        <f t="shared" ref="K11:K25" si="2">H11+J11</f>
        <v>862800</v>
      </c>
      <c r="L11" s="347">
        <f t="shared" si="0"/>
        <v>1190038</v>
      </c>
      <c r="M11" s="347">
        <f t="shared" si="0"/>
        <v>238665</v>
      </c>
      <c r="N11" s="347">
        <f t="shared" si="0"/>
        <v>124368</v>
      </c>
      <c r="O11" s="351">
        <f t="shared" si="0"/>
        <v>1314406</v>
      </c>
      <c r="Q11" s="31"/>
      <c r="AB11" s="28"/>
      <c r="AC11" s="28"/>
      <c r="AD11" s="29"/>
      <c r="AE11" s="39" t="s">
        <v>37</v>
      </c>
    </row>
    <row r="12" spans="1:31" x14ac:dyDescent="0.25">
      <c r="A12" s="317">
        <f>A11+100</f>
        <v>200</v>
      </c>
      <c r="B12" s="318" t="s">
        <v>21</v>
      </c>
      <c r="C12" s="319">
        <f>C11+100</f>
        <v>299</v>
      </c>
      <c r="D12" s="334">
        <v>274648</v>
      </c>
      <c r="E12" s="335">
        <v>39319</v>
      </c>
      <c r="F12" s="335">
        <v>4288</v>
      </c>
      <c r="G12" s="403">
        <f t="shared" si="1"/>
        <v>278936</v>
      </c>
      <c r="H12" s="335">
        <v>723619</v>
      </c>
      <c r="I12" s="335">
        <v>215193</v>
      </c>
      <c r="J12" s="335">
        <v>87383</v>
      </c>
      <c r="K12" s="403">
        <f t="shared" si="2"/>
        <v>811002</v>
      </c>
      <c r="L12" s="333">
        <f t="shared" si="0"/>
        <v>998267</v>
      </c>
      <c r="M12" s="333">
        <f t="shared" si="0"/>
        <v>254512</v>
      </c>
      <c r="N12" s="333">
        <f t="shared" si="0"/>
        <v>91671</v>
      </c>
      <c r="O12" s="336">
        <f t="shared" si="0"/>
        <v>1089938</v>
      </c>
      <c r="AB12" s="28"/>
      <c r="AC12" s="28"/>
      <c r="AD12" s="29"/>
      <c r="AE12" s="39" t="s">
        <v>38</v>
      </c>
    </row>
    <row r="13" spans="1:31" x14ac:dyDescent="0.25">
      <c r="A13" s="317">
        <f t="shared" ref="A13:A29" si="3">A12+100</f>
        <v>300</v>
      </c>
      <c r="B13" s="318" t="s">
        <v>21</v>
      </c>
      <c r="C13" s="319">
        <f t="shared" ref="C13:C25" si="4">C12+100</f>
        <v>399</v>
      </c>
      <c r="D13" s="349">
        <v>213075</v>
      </c>
      <c r="E13" s="350">
        <v>73907</v>
      </c>
      <c r="F13" s="350">
        <v>7434</v>
      </c>
      <c r="G13" s="354">
        <f t="shared" si="1"/>
        <v>220509</v>
      </c>
      <c r="H13" s="350">
        <v>603309</v>
      </c>
      <c r="I13" s="350">
        <v>355707</v>
      </c>
      <c r="J13" s="350">
        <v>156776</v>
      </c>
      <c r="K13" s="354">
        <f t="shared" si="2"/>
        <v>760085</v>
      </c>
      <c r="L13" s="347">
        <f t="shared" si="0"/>
        <v>816384</v>
      </c>
      <c r="M13" s="347">
        <f t="shared" si="0"/>
        <v>429614</v>
      </c>
      <c r="N13" s="347">
        <f t="shared" si="0"/>
        <v>164210</v>
      </c>
      <c r="O13" s="351">
        <f t="shared" si="0"/>
        <v>980594</v>
      </c>
      <c r="AB13" s="28"/>
      <c r="AC13" s="28"/>
      <c r="AD13" s="29"/>
      <c r="AE13" s="39" t="s">
        <v>39</v>
      </c>
    </row>
    <row r="14" spans="1:31" x14ac:dyDescent="0.25">
      <c r="A14" s="317">
        <f t="shared" si="3"/>
        <v>400</v>
      </c>
      <c r="B14" s="318" t="s">
        <v>21</v>
      </c>
      <c r="C14" s="319">
        <f t="shared" si="4"/>
        <v>499</v>
      </c>
      <c r="D14" s="334">
        <v>176788</v>
      </c>
      <c r="E14" s="335">
        <v>11852</v>
      </c>
      <c r="F14" s="335">
        <v>1368</v>
      </c>
      <c r="G14" s="403">
        <f t="shared" si="1"/>
        <v>178156</v>
      </c>
      <c r="H14" s="335">
        <v>504615</v>
      </c>
      <c r="I14" s="335">
        <v>252038</v>
      </c>
      <c r="J14" s="335">
        <v>48657</v>
      </c>
      <c r="K14" s="403">
        <f t="shared" si="2"/>
        <v>553272</v>
      </c>
      <c r="L14" s="333">
        <f t="shared" si="0"/>
        <v>681403</v>
      </c>
      <c r="M14" s="333">
        <f t="shared" si="0"/>
        <v>263890</v>
      </c>
      <c r="N14" s="333">
        <f t="shared" si="0"/>
        <v>50025</v>
      </c>
      <c r="O14" s="336">
        <f t="shared" si="0"/>
        <v>731428</v>
      </c>
      <c r="AB14" s="28"/>
      <c r="AC14" s="28"/>
      <c r="AD14" s="29"/>
      <c r="AE14" s="39" t="s">
        <v>40</v>
      </c>
    </row>
    <row r="15" spans="1:31" x14ac:dyDescent="0.25">
      <c r="A15" s="317">
        <f t="shared" si="3"/>
        <v>500</v>
      </c>
      <c r="B15" s="318" t="s">
        <v>21</v>
      </c>
      <c r="C15" s="319">
        <f t="shared" si="4"/>
        <v>599</v>
      </c>
      <c r="D15" s="349">
        <v>167024</v>
      </c>
      <c r="E15" s="350">
        <v>4937</v>
      </c>
      <c r="F15" s="350">
        <v>678</v>
      </c>
      <c r="G15" s="354">
        <f t="shared" si="1"/>
        <v>167702</v>
      </c>
      <c r="H15" s="350">
        <v>459840</v>
      </c>
      <c r="I15" s="350">
        <v>259120</v>
      </c>
      <c r="J15" s="350">
        <v>42848</v>
      </c>
      <c r="K15" s="354">
        <f t="shared" si="2"/>
        <v>502688</v>
      </c>
      <c r="L15" s="347">
        <f t="shared" si="0"/>
        <v>626864</v>
      </c>
      <c r="M15" s="347">
        <f t="shared" si="0"/>
        <v>264057</v>
      </c>
      <c r="N15" s="347">
        <f t="shared" si="0"/>
        <v>43526</v>
      </c>
      <c r="O15" s="351">
        <f t="shared" si="0"/>
        <v>670390</v>
      </c>
      <c r="AB15" s="28"/>
      <c r="AC15" s="28"/>
      <c r="AD15" s="29"/>
      <c r="AE15" s="39" t="s">
        <v>41</v>
      </c>
    </row>
    <row r="16" spans="1:31" x14ac:dyDescent="0.25">
      <c r="A16" s="317">
        <f t="shared" si="3"/>
        <v>600</v>
      </c>
      <c r="B16" s="318" t="s">
        <v>21</v>
      </c>
      <c r="C16" s="319">
        <f t="shared" si="4"/>
        <v>699</v>
      </c>
      <c r="D16" s="334">
        <v>217248</v>
      </c>
      <c r="E16" s="335">
        <v>2495</v>
      </c>
      <c r="F16" s="335">
        <v>391</v>
      </c>
      <c r="G16" s="403">
        <f t="shared" si="1"/>
        <v>217639</v>
      </c>
      <c r="H16" s="335">
        <v>561875</v>
      </c>
      <c r="I16" s="335">
        <v>268013</v>
      </c>
      <c r="J16" s="335">
        <v>38640</v>
      </c>
      <c r="K16" s="403">
        <f t="shared" si="2"/>
        <v>600515</v>
      </c>
      <c r="L16" s="333">
        <f t="shared" si="0"/>
        <v>779123</v>
      </c>
      <c r="M16" s="333">
        <f t="shared" si="0"/>
        <v>270508</v>
      </c>
      <c r="N16" s="333">
        <f t="shared" si="0"/>
        <v>39031</v>
      </c>
      <c r="O16" s="336">
        <f t="shared" si="0"/>
        <v>818154</v>
      </c>
      <c r="AB16" s="28"/>
      <c r="AC16" s="28"/>
      <c r="AD16" s="29"/>
      <c r="AE16" s="39" t="s">
        <v>42</v>
      </c>
    </row>
    <row r="17" spans="1:31" x14ac:dyDescent="0.25">
      <c r="A17" s="317">
        <f t="shared" si="3"/>
        <v>700</v>
      </c>
      <c r="B17" s="318" t="s">
        <v>21</v>
      </c>
      <c r="C17" s="319">
        <f t="shared" si="4"/>
        <v>799</v>
      </c>
      <c r="D17" s="349">
        <v>268271</v>
      </c>
      <c r="E17" s="350">
        <v>1090</v>
      </c>
      <c r="F17" s="350">
        <v>203</v>
      </c>
      <c r="G17" s="354">
        <f t="shared" si="1"/>
        <v>268474</v>
      </c>
      <c r="H17" s="350">
        <v>857913</v>
      </c>
      <c r="I17" s="350">
        <v>145251</v>
      </c>
      <c r="J17" s="350">
        <v>22669</v>
      </c>
      <c r="K17" s="354">
        <f t="shared" si="2"/>
        <v>880582</v>
      </c>
      <c r="L17" s="347">
        <f t="shared" si="0"/>
        <v>1126184</v>
      </c>
      <c r="M17" s="347">
        <f t="shared" si="0"/>
        <v>146341</v>
      </c>
      <c r="N17" s="347">
        <f t="shared" si="0"/>
        <v>22872</v>
      </c>
      <c r="O17" s="351">
        <f t="shared" si="0"/>
        <v>1149056</v>
      </c>
      <c r="AB17" s="28"/>
      <c r="AC17" s="28"/>
      <c r="AD17" s="29"/>
      <c r="AE17" s="39" t="s">
        <v>43</v>
      </c>
    </row>
    <row r="18" spans="1:31" x14ac:dyDescent="0.25">
      <c r="A18" s="317">
        <f t="shared" si="3"/>
        <v>800</v>
      </c>
      <c r="B18" s="318" t="s">
        <v>21</v>
      </c>
      <c r="C18" s="319">
        <f t="shared" si="4"/>
        <v>899</v>
      </c>
      <c r="D18" s="334">
        <v>325427</v>
      </c>
      <c r="E18" s="335">
        <v>287</v>
      </c>
      <c r="F18" s="335">
        <v>92</v>
      </c>
      <c r="G18" s="403">
        <f t="shared" si="1"/>
        <v>325519</v>
      </c>
      <c r="H18" s="335">
        <v>613790</v>
      </c>
      <c r="I18" s="335">
        <v>27369</v>
      </c>
      <c r="J18" s="335">
        <v>6896</v>
      </c>
      <c r="K18" s="403">
        <f t="shared" si="2"/>
        <v>620686</v>
      </c>
      <c r="L18" s="333">
        <f t="shared" si="0"/>
        <v>939217</v>
      </c>
      <c r="M18" s="333">
        <f t="shared" si="0"/>
        <v>27656</v>
      </c>
      <c r="N18" s="333">
        <f t="shared" si="0"/>
        <v>6988</v>
      </c>
      <c r="O18" s="336">
        <f t="shared" si="0"/>
        <v>946205</v>
      </c>
      <c r="AB18" s="28"/>
      <c r="AC18" s="28"/>
      <c r="AD18" s="29"/>
      <c r="AE18" s="39" t="s">
        <v>44</v>
      </c>
    </row>
    <row r="19" spans="1:31" x14ac:dyDescent="0.25">
      <c r="A19" s="317">
        <f t="shared" si="3"/>
        <v>900</v>
      </c>
      <c r="B19" s="318" t="s">
        <v>21</v>
      </c>
      <c r="C19" s="319">
        <f t="shared" si="4"/>
        <v>999</v>
      </c>
      <c r="D19" s="349">
        <v>364794</v>
      </c>
      <c r="E19" s="350">
        <v>89</v>
      </c>
      <c r="F19" s="350">
        <v>17</v>
      </c>
      <c r="G19" s="354">
        <f t="shared" si="1"/>
        <v>364811</v>
      </c>
      <c r="H19" s="350">
        <v>384913</v>
      </c>
      <c r="I19" s="350">
        <v>6835</v>
      </c>
      <c r="J19" s="350">
        <v>1721</v>
      </c>
      <c r="K19" s="354">
        <f t="shared" si="2"/>
        <v>386634</v>
      </c>
      <c r="L19" s="347">
        <f t="shared" si="0"/>
        <v>749707</v>
      </c>
      <c r="M19" s="347">
        <f t="shared" si="0"/>
        <v>6924</v>
      </c>
      <c r="N19" s="347">
        <f t="shared" si="0"/>
        <v>1738</v>
      </c>
      <c r="O19" s="351">
        <f t="shared" si="0"/>
        <v>751445</v>
      </c>
      <c r="AB19" s="28"/>
      <c r="AC19" s="28"/>
      <c r="AD19" s="29"/>
      <c r="AE19" s="39" t="s">
        <v>45</v>
      </c>
    </row>
    <row r="20" spans="1:31" x14ac:dyDescent="0.25">
      <c r="A20" s="317">
        <f t="shared" si="3"/>
        <v>1000</v>
      </c>
      <c r="B20" s="318" t="s">
        <v>21</v>
      </c>
      <c r="C20" s="319">
        <f t="shared" si="4"/>
        <v>1099</v>
      </c>
      <c r="D20" s="334">
        <v>433675</v>
      </c>
      <c r="E20" s="335">
        <v>37</v>
      </c>
      <c r="F20" s="335">
        <v>6</v>
      </c>
      <c r="G20" s="403">
        <f t="shared" si="1"/>
        <v>433681</v>
      </c>
      <c r="H20" s="335">
        <v>329757</v>
      </c>
      <c r="I20" s="335">
        <v>2750</v>
      </c>
      <c r="J20" s="335">
        <v>435</v>
      </c>
      <c r="K20" s="403">
        <f t="shared" si="2"/>
        <v>330192</v>
      </c>
      <c r="L20" s="333">
        <f t="shared" si="0"/>
        <v>763432</v>
      </c>
      <c r="M20" s="333">
        <f t="shared" si="0"/>
        <v>2787</v>
      </c>
      <c r="N20" s="333">
        <f t="shared" si="0"/>
        <v>441</v>
      </c>
      <c r="O20" s="336">
        <f t="shared" si="0"/>
        <v>763873</v>
      </c>
      <c r="AB20" s="28"/>
      <c r="AC20" s="28"/>
      <c r="AD20" s="29"/>
      <c r="AE20" s="39" t="s">
        <v>46</v>
      </c>
    </row>
    <row r="21" spans="1:31" x14ac:dyDescent="0.25">
      <c r="A21" s="317">
        <f t="shared" si="3"/>
        <v>1100</v>
      </c>
      <c r="B21" s="318" t="s">
        <v>21</v>
      </c>
      <c r="C21" s="319">
        <f t="shared" si="4"/>
        <v>1199</v>
      </c>
      <c r="D21" s="349">
        <v>492285</v>
      </c>
      <c r="E21" s="350">
        <v>4</v>
      </c>
      <c r="F21" s="350">
        <v>0</v>
      </c>
      <c r="G21" s="354">
        <f t="shared" si="1"/>
        <v>492285</v>
      </c>
      <c r="H21" s="350">
        <v>297301</v>
      </c>
      <c r="I21" s="350">
        <v>1274</v>
      </c>
      <c r="J21" s="350">
        <v>129</v>
      </c>
      <c r="K21" s="354">
        <f t="shared" si="2"/>
        <v>297430</v>
      </c>
      <c r="L21" s="347">
        <f t="shared" si="0"/>
        <v>789586</v>
      </c>
      <c r="M21" s="347">
        <f t="shared" si="0"/>
        <v>1278</v>
      </c>
      <c r="N21" s="347">
        <f t="shared" si="0"/>
        <v>129</v>
      </c>
      <c r="O21" s="351">
        <f t="shared" si="0"/>
        <v>789715</v>
      </c>
      <c r="AB21" s="28"/>
      <c r="AC21" s="28"/>
      <c r="AD21" s="29"/>
      <c r="AE21" s="39" t="s">
        <v>47</v>
      </c>
    </row>
    <row r="22" spans="1:31" x14ac:dyDescent="0.25">
      <c r="A22" s="317">
        <f t="shared" si="3"/>
        <v>1200</v>
      </c>
      <c r="B22" s="318" t="s">
        <v>21</v>
      </c>
      <c r="C22" s="319">
        <f t="shared" si="4"/>
        <v>1299</v>
      </c>
      <c r="D22" s="334">
        <v>575969</v>
      </c>
      <c r="E22" s="335">
        <v>3</v>
      </c>
      <c r="F22" s="335">
        <v>0</v>
      </c>
      <c r="G22" s="403">
        <f t="shared" si="1"/>
        <v>575969</v>
      </c>
      <c r="H22" s="335">
        <v>296268</v>
      </c>
      <c r="I22" s="335">
        <v>727</v>
      </c>
      <c r="J22" s="335">
        <v>86</v>
      </c>
      <c r="K22" s="403">
        <f>H22+J22</f>
        <v>296354</v>
      </c>
      <c r="L22" s="333">
        <f t="shared" si="0"/>
        <v>872237</v>
      </c>
      <c r="M22" s="333">
        <f t="shared" si="0"/>
        <v>730</v>
      </c>
      <c r="N22" s="333">
        <f t="shared" si="0"/>
        <v>86</v>
      </c>
      <c r="O22" s="336">
        <f t="shared" si="0"/>
        <v>872323</v>
      </c>
      <c r="AB22" s="28"/>
      <c r="AC22" s="28"/>
      <c r="AD22" s="29"/>
      <c r="AE22" s="39" t="s">
        <v>48</v>
      </c>
    </row>
    <row r="23" spans="1:31" x14ac:dyDescent="0.25">
      <c r="A23" s="317">
        <f t="shared" si="3"/>
        <v>1300</v>
      </c>
      <c r="B23" s="318" t="s">
        <v>21</v>
      </c>
      <c r="C23" s="319">
        <f t="shared" si="4"/>
        <v>1399</v>
      </c>
      <c r="D23" s="349">
        <v>608761</v>
      </c>
      <c r="E23" s="350">
        <v>0</v>
      </c>
      <c r="F23" s="350">
        <v>0</v>
      </c>
      <c r="G23" s="354">
        <f t="shared" si="1"/>
        <v>608761</v>
      </c>
      <c r="H23" s="350">
        <v>264522</v>
      </c>
      <c r="I23" s="350">
        <v>369</v>
      </c>
      <c r="J23" s="350">
        <v>37</v>
      </c>
      <c r="K23" s="354">
        <f t="shared" si="2"/>
        <v>264559</v>
      </c>
      <c r="L23" s="347">
        <f t="shared" si="0"/>
        <v>873283</v>
      </c>
      <c r="M23" s="347">
        <f t="shared" si="0"/>
        <v>369</v>
      </c>
      <c r="N23" s="347">
        <f t="shared" si="0"/>
        <v>37</v>
      </c>
      <c r="O23" s="351">
        <f t="shared" si="0"/>
        <v>873320</v>
      </c>
      <c r="S23" s="450" t="s">
        <v>73</v>
      </c>
      <c r="T23" s="450"/>
      <c r="U23" s="450"/>
      <c r="V23" s="450"/>
      <c r="W23" s="450"/>
      <c r="X23" s="450"/>
      <c r="Y23" s="450"/>
      <c r="Z23" s="450"/>
      <c r="AA23" s="450"/>
      <c r="AB23" s="28"/>
      <c r="AC23" s="28"/>
      <c r="AD23" s="29"/>
      <c r="AE23" s="39" t="s">
        <v>49</v>
      </c>
    </row>
    <row r="24" spans="1:31" x14ac:dyDescent="0.25">
      <c r="A24" s="317">
        <f t="shared" si="3"/>
        <v>1400</v>
      </c>
      <c r="B24" s="318" t="s">
        <v>21</v>
      </c>
      <c r="C24" s="319">
        <f t="shared" si="4"/>
        <v>1499</v>
      </c>
      <c r="D24" s="334">
        <v>483938</v>
      </c>
      <c r="E24" s="335">
        <v>1</v>
      </c>
      <c r="F24" s="335">
        <v>0</v>
      </c>
      <c r="G24" s="403">
        <f t="shared" si="1"/>
        <v>483938</v>
      </c>
      <c r="H24" s="335">
        <v>190784</v>
      </c>
      <c r="I24" s="335">
        <v>139</v>
      </c>
      <c r="J24" s="335">
        <v>25</v>
      </c>
      <c r="K24" s="403">
        <f t="shared" si="2"/>
        <v>190809</v>
      </c>
      <c r="L24" s="333">
        <f t="shared" si="0"/>
        <v>674722</v>
      </c>
      <c r="M24" s="333">
        <f t="shared" si="0"/>
        <v>140</v>
      </c>
      <c r="N24" s="333">
        <f t="shared" si="0"/>
        <v>25</v>
      </c>
      <c r="O24" s="336">
        <f t="shared" si="0"/>
        <v>674747</v>
      </c>
      <c r="S24" s="450" t="s">
        <v>87</v>
      </c>
      <c r="T24" s="450"/>
      <c r="U24" s="450"/>
      <c r="V24" s="450"/>
      <c r="W24" s="450"/>
      <c r="X24" s="450"/>
      <c r="Y24" s="450"/>
      <c r="Z24" s="450"/>
      <c r="AB24" s="28"/>
      <c r="AC24" s="28"/>
      <c r="AD24" s="29"/>
      <c r="AE24" s="39" t="s">
        <v>50</v>
      </c>
    </row>
    <row r="25" spans="1:31" x14ac:dyDescent="0.25">
      <c r="A25" s="317">
        <f t="shared" si="3"/>
        <v>1500</v>
      </c>
      <c r="B25" s="318" t="s">
        <v>22</v>
      </c>
      <c r="C25" s="319">
        <f t="shared" si="4"/>
        <v>1599</v>
      </c>
      <c r="D25" s="349">
        <v>360197</v>
      </c>
      <c r="E25" s="350">
        <v>0</v>
      </c>
      <c r="F25" s="350">
        <v>0</v>
      </c>
      <c r="G25" s="354">
        <f t="shared" si="1"/>
        <v>360197</v>
      </c>
      <c r="H25" s="350">
        <v>132821</v>
      </c>
      <c r="I25" s="350">
        <v>56</v>
      </c>
      <c r="J25" s="350">
        <v>14</v>
      </c>
      <c r="K25" s="354">
        <f t="shared" si="2"/>
        <v>132835</v>
      </c>
      <c r="L25" s="347">
        <f t="shared" si="0"/>
        <v>493018</v>
      </c>
      <c r="M25" s="347">
        <f t="shared" si="0"/>
        <v>56</v>
      </c>
      <c r="N25" s="347">
        <f t="shared" si="0"/>
        <v>14</v>
      </c>
      <c r="O25" s="351">
        <f t="shared" si="0"/>
        <v>493032</v>
      </c>
      <c r="S25" s="451" t="s">
        <v>88</v>
      </c>
      <c r="T25" s="451"/>
      <c r="U25" s="451"/>
      <c r="V25" s="451"/>
      <c r="W25" s="451"/>
      <c r="X25" s="451"/>
      <c r="Y25" s="451"/>
      <c r="Z25" s="451"/>
      <c r="AA25" s="451"/>
      <c r="AB25" s="28"/>
      <c r="AC25" s="28"/>
      <c r="AD25" s="29"/>
      <c r="AE25" s="39" t="s">
        <v>51</v>
      </c>
    </row>
    <row r="26" spans="1:31" x14ac:dyDescent="0.25">
      <c r="A26" s="317">
        <f t="shared" si="3"/>
        <v>1600</v>
      </c>
      <c r="B26" s="318" t="s">
        <v>22</v>
      </c>
      <c r="C26" s="319">
        <v>1699</v>
      </c>
      <c r="D26" s="334">
        <v>233986</v>
      </c>
      <c r="E26" s="335">
        <v>0</v>
      </c>
      <c r="F26" s="335">
        <v>0</v>
      </c>
      <c r="G26" s="403">
        <f>D26+F26</f>
        <v>233986</v>
      </c>
      <c r="H26" s="335">
        <v>80226</v>
      </c>
      <c r="I26" s="335">
        <v>30</v>
      </c>
      <c r="J26" s="335">
        <v>3</v>
      </c>
      <c r="K26" s="403">
        <f>H26+J26</f>
        <v>80229</v>
      </c>
      <c r="L26" s="333">
        <f>D26+H26</f>
        <v>314212</v>
      </c>
      <c r="M26" s="333">
        <f t="shared" ref="M26:O30" si="5">E26+I26</f>
        <v>30</v>
      </c>
      <c r="N26" s="333">
        <f t="shared" si="5"/>
        <v>3</v>
      </c>
      <c r="O26" s="336">
        <f t="shared" si="5"/>
        <v>314215</v>
      </c>
      <c r="S26" s="451"/>
      <c r="T26" s="451"/>
      <c r="U26" s="451"/>
      <c r="V26" s="451"/>
      <c r="W26" s="451"/>
      <c r="X26" s="451"/>
      <c r="Y26" s="451"/>
      <c r="Z26" s="451"/>
      <c r="AA26" s="451"/>
      <c r="AB26" s="28"/>
      <c r="AC26" s="28"/>
      <c r="AD26" s="29"/>
      <c r="AE26" s="39" t="s">
        <v>52</v>
      </c>
    </row>
    <row r="27" spans="1:31" x14ac:dyDescent="0.25">
      <c r="A27" s="317">
        <v>1700</v>
      </c>
      <c r="B27" s="318" t="s">
        <v>22</v>
      </c>
      <c r="C27" s="319">
        <v>1799</v>
      </c>
      <c r="D27" s="350">
        <v>104273</v>
      </c>
      <c r="E27" s="350">
        <v>0</v>
      </c>
      <c r="F27" s="350">
        <v>0</v>
      </c>
      <c r="G27" s="354">
        <f>D27+F27</f>
        <v>104273</v>
      </c>
      <c r="H27" s="350">
        <v>34336</v>
      </c>
      <c r="I27" s="344">
        <v>13</v>
      </c>
      <c r="J27" s="344">
        <v>4</v>
      </c>
      <c r="K27" s="405">
        <f>H27+J27</f>
        <v>34340</v>
      </c>
      <c r="L27" s="351">
        <f>D27+H27</f>
        <v>138609</v>
      </c>
      <c r="M27" s="351">
        <f t="shared" si="5"/>
        <v>13</v>
      </c>
      <c r="N27" s="351">
        <f t="shared" si="5"/>
        <v>4</v>
      </c>
      <c r="O27" s="351">
        <f t="shared" si="5"/>
        <v>138613</v>
      </c>
      <c r="AA27" s="91"/>
      <c r="AB27" s="28"/>
      <c r="AC27" s="28"/>
      <c r="AD27" s="29"/>
      <c r="AE27" s="39" t="s">
        <v>53</v>
      </c>
    </row>
    <row r="28" spans="1:31" x14ac:dyDescent="0.25">
      <c r="A28" s="317">
        <f t="shared" si="3"/>
        <v>1800</v>
      </c>
      <c r="B28" s="318" t="s">
        <v>22</v>
      </c>
      <c r="C28" s="319">
        <v>1899</v>
      </c>
      <c r="D28" s="335">
        <v>52415</v>
      </c>
      <c r="E28" s="335">
        <v>0</v>
      </c>
      <c r="F28" s="335">
        <v>0</v>
      </c>
      <c r="G28" s="403">
        <f>D28+F28</f>
        <v>52415</v>
      </c>
      <c r="H28" s="335">
        <v>19114</v>
      </c>
      <c r="I28" s="331">
        <v>4</v>
      </c>
      <c r="J28" s="331">
        <v>5</v>
      </c>
      <c r="K28" s="404">
        <f>H28+J28</f>
        <v>19119</v>
      </c>
      <c r="L28" s="336">
        <f>D28+H28</f>
        <v>71529</v>
      </c>
      <c r="M28" s="336">
        <f t="shared" si="5"/>
        <v>4</v>
      </c>
      <c r="N28" s="336">
        <f t="shared" si="5"/>
        <v>5</v>
      </c>
      <c r="O28" s="336">
        <f t="shared" si="5"/>
        <v>71534</v>
      </c>
      <c r="AB28" s="28"/>
      <c r="AC28" s="28"/>
      <c r="AD28" s="29"/>
      <c r="AE28" s="40"/>
    </row>
    <row r="29" spans="1:31" x14ac:dyDescent="0.25">
      <c r="A29" s="317">
        <f t="shared" si="3"/>
        <v>1900</v>
      </c>
      <c r="B29" s="318" t="s">
        <v>22</v>
      </c>
      <c r="C29" s="319">
        <v>1999</v>
      </c>
      <c r="D29" s="350">
        <v>20783</v>
      </c>
      <c r="E29" s="350">
        <v>0</v>
      </c>
      <c r="F29" s="350">
        <v>0</v>
      </c>
      <c r="G29" s="354">
        <f>D29+F29</f>
        <v>20783</v>
      </c>
      <c r="H29" s="349">
        <v>9733</v>
      </c>
      <c r="I29" s="349">
        <v>0</v>
      </c>
      <c r="J29" s="350">
        <v>0</v>
      </c>
      <c r="K29" s="354">
        <f>H29+J29</f>
        <v>9733</v>
      </c>
      <c r="L29" s="347">
        <f>D29+H29</f>
        <v>30516</v>
      </c>
      <c r="M29" s="347">
        <f t="shared" si="5"/>
        <v>0</v>
      </c>
      <c r="N29" s="347">
        <f t="shared" si="5"/>
        <v>0</v>
      </c>
      <c r="O29" s="351">
        <f t="shared" si="5"/>
        <v>30516</v>
      </c>
      <c r="Q29" s="35"/>
    </row>
    <row r="30" spans="1:31" x14ac:dyDescent="0.25">
      <c r="A30" s="317">
        <v>2000</v>
      </c>
      <c r="B30" s="318" t="s">
        <v>23</v>
      </c>
      <c r="C30" s="320" t="s">
        <v>24</v>
      </c>
      <c r="D30" s="335">
        <v>29910</v>
      </c>
      <c r="E30" s="335">
        <v>0</v>
      </c>
      <c r="F30" s="335">
        <v>0</v>
      </c>
      <c r="G30" s="404">
        <f>D30+F30</f>
        <v>29910</v>
      </c>
      <c r="H30" s="334">
        <v>13211</v>
      </c>
      <c r="I30" s="334">
        <v>2</v>
      </c>
      <c r="J30" s="335">
        <v>1</v>
      </c>
      <c r="K30" s="404">
        <f>H30+J30</f>
        <v>13212</v>
      </c>
      <c r="L30" s="333">
        <f>D30+H30</f>
        <v>43121</v>
      </c>
      <c r="M30" s="333">
        <f t="shared" si="5"/>
        <v>2</v>
      </c>
      <c r="N30" s="333">
        <f t="shared" si="5"/>
        <v>1</v>
      </c>
      <c r="O30" s="336">
        <f t="shared" si="5"/>
        <v>43122</v>
      </c>
      <c r="Q30" s="36"/>
      <c r="R30" s="30"/>
    </row>
    <row r="31" spans="1:31" x14ac:dyDescent="0.25">
      <c r="A31" s="321"/>
      <c r="B31" s="322" t="s">
        <v>25</v>
      </c>
      <c r="C31" s="323"/>
      <c r="D31" s="406">
        <v>6692761</v>
      </c>
      <c r="E31" s="406">
        <v>6692761</v>
      </c>
      <c r="F31" s="406">
        <v>31017</v>
      </c>
      <c r="G31" s="406">
        <f>SUM(G10:G30)</f>
        <v>6723778</v>
      </c>
      <c r="H31" s="406">
        <v>7872912</v>
      </c>
      <c r="I31" s="406">
        <v>7872912</v>
      </c>
      <c r="J31" s="406">
        <f>SUM(J10:J30)</f>
        <v>655249</v>
      </c>
      <c r="K31" s="406">
        <f t="shared" ref="K31:O31" si="6">SUM(K10:K30)</f>
        <v>8528161</v>
      </c>
      <c r="L31" s="406">
        <f t="shared" si="6"/>
        <v>14565673</v>
      </c>
      <c r="M31" s="406">
        <f t="shared" si="6"/>
        <v>14565673</v>
      </c>
      <c r="N31" s="406">
        <f t="shared" si="6"/>
        <v>686266</v>
      </c>
      <c r="O31" s="405">
        <f t="shared" si="6"/>
        <v>15251939</v>
      </c>
      <c r="Q31" s="35"/>
    </row>
    <row r="32" spans="1:31" x14ac:dyDescent="0.25">
      <c r="A32" s="321"/>
      <c r="B32" s="324" t="s">
        <v>26</v>
      </c>
      <c r="C32" s="323"/>
      <c r="D32" s="337">
        <v>892.75209821178305</v>
      </c>
      <c r="E32" s="337">
        <v>7.8357011986542702</v>
      </c>
      <c r="F32" s="337">
        <v>213.50591740013499</v>
      </c>
      <c r="G32" s="337">
        <v>884.24845671989101</v>
      </c>
      <c r="H32" s="337">
        <v>645.80573762667905</v>
      </c>
      <c r="I32" s="337">
        <v>100.174776392776</v>
      </c>
      <c r="J32" s="337">
        <v>298.48049282028597</v>
      </c>
      <c r="K32" s="337">
        <v>698.05161029305305</v>
      </c>
      <c r="L32" s="337">
        <v>759.27</v>
      </c>
      <c r="M32" s="337">
        <v>57.75</v>
      </c>
      <c r="N32" s="337">
        <v>294.64</v>
      </c>
      <c r="O32" s="338">
        <v>780.14</v>
      </c>
      <c r="Q32" s="170"/>
      <c r="R32" s="170"/>
      <c r="S32" s="170"/>
      <c r="T32" s="170"/>
    </row>
    <row r="33" spans="1:19" ht="15" customHeight="1" x14ac:dyDescent="0.25">
      <c r="A33" s="321"/>
      <c r="B33" s="322" t="s">
        <v>27</v>
      </c>
      <c r="C33" s="323"/>
      <c r="D33" s="352"/>
      <c r="E33" s="352"/>
      <c r="F33" s="353"/>
      <c r="G33" s="354"/>
      <c r="H33" s="352"/>
      <c r="I33" s="352"/>
      <c r="J33" s="352"/>
      <c r="K33" s="352"/>
      <c r="L33" s="347"/>
      <c r="M33" s="347"/>
      <c r="N33" s="347"/>
      <c r="O33" s="355"/>
    </row>
    <row r="34" spans="1:19" ht="15" customHeight="1" x14ac:dyDescent="0.25">
      <c r="A34" s="325"/>
      <c r="B34" s="326" t="s">
        <v>28</v>
      </c>
      <c r="C34" s="327"/>
      <c r="D34" s="514">
        <f>D31+D33</f>
        <v>6692761</v>
      </c>
      <c r="E34" s="515"/>
      <c r="F34" s="339">
        <f>F31+F33</f>
        <v>31017</v>
      </c>
      <c r="G34" s="339">
        <f>G31+G33</f>
        <v>6723778</v>
      </c>
      <c r="H34" s="514">
        <f>H31+H33</f>
        <v>7872912</v>
      </c>
      <c r="I34" s="515"/>
      <c r="J34" s="339">
        <f>J31+J33</f>
        <v>655249</v>
      </c>
      <c r="K34" s="339">
        <f>K31+K33</f>
        <v>8528161</v>
      </c>
      <c r="L34" s="514">
        <f>L31+L33</f>
        <v>14565673</v>
      </c>
      <c r="M34" s="515"/>
      <c r="N34" s="339">
        <f>N31+N33</f>
        <v>686266</v>
      </c>
      <c r="O34" s="340">
        <f>O31+O33</f>
        <v>15251939</v>
      </c>
    </row>
    <row r="35" spans="1:19" x14ac:dyDescent="0.25">
      <c r="A35" s="516" t="s">
        <v>29</v>
      </c>
      <c r="B35" s="516"/>
      <c r="C35" s="516"/>
      <c r="D35" s="25"/>
      <c r="E35" s="25"/>
      <c r="F35" s="25"/>
      <c r="G35" s="25"/>
      <c r="H35" s="25"/>
      <c r="I35" s="32"/>
      <c r="J35" s="25"/>
      <c r="K35" s="25"/>
      <c r="L35" s="25"/>
      <c r="M35" s="25"/>
      <c r="N35" s="25"/>
    </row>
    <row r="36" spans="1:19" ht="15" customHeight="1" x14ac:dyDescent="0.25">
      <c r="A36" s="455" t="s">
        <v>54</v>
      </c>
      <c r="B36" s="456"/>
      <c r="C36" s="457"/>
      <c r="D36" s="312" t="str">
        <f>D7</f>
        <v>Hommes</v>
      </c>
      <c r="E36" s="397"/>
      <c r="F36" s="397"/>
      <c r="G36" s="399"/>
      <c r="H36" s="397" t="str">
        <f>H7</f>
        <v>Femmes</v>
      </c>
      <c r="I36" s="397"/>
      <c r="J36" s="326"/>
      <c r="K36" s="326"/>
      <c r="L36" s="398" t="s">
        <v>2</v>
      </c>
      <c r="M36" s="326"/>
      <c r="N36" s="326"/>
      <c r="O36" s="399"/>
    </row>
    <row r="37" spans="1:19" ht="45" customHeight="1" x14ac:dyDescent="0.25">
      <c r="A37" s="507"/>
      <c r="B37" s="508"/>
      <c r="C37" s="509"/>
      <c r="D37" s="467" t="s">
        <v>17</v>
      </c>
      <c r="E37" s="469"/>
      <c r="F37" s="400" t="s">
        <v>18</v>
      </c>
      <c r="G37" s="316" t="s">
        <v>19</v>
      </c>
      <c r="H37" s="467" t="s">
        <v>17</v>
      </c>
      <c r="I37" s="469"/>
      <c r="J37" s="400" t="s">
        <v>18</v>
      </c>
      <c r="K37" s="316" t="s">
        <v>19</v>
      </c>
      <c r="L37" s="467" t="s">
        <v>17</v>
      </c>
      <c r="M37" s="469"/>
      <c r="N37" s="400" t="s">
        <v>18</v>
      </c>
      <c r="O37" s="316" t="s">
        <v>19</v>
      </c>
    </row>
    <row r="38" spans="1:19" ht="45" x14ac:dyDescent="0.25">
      <c r="A38" s="458"/>
      <c r="B38" s="459"/>
      <c r="C38" s="460"/>
      <c r="D38" s="401" t="s">
        <v>32</v>
      </c>
      <c r="E38" s="401" t="s">
        <v>33</v>
      </c>
      <c r="F38" s="401" t="s">
        <v>33</v>
      </c>
      <c r="G38" s="401" t="s">
        <v>34</v>
      </c>
      <c r="H38" s="401" t="s">
        <v>32</v>
      </c>
      <c r="I38" s="401" t="s">
        <v>33</v>
      </c>
      <c r="J38" s="401" t="s">
        <v>33</v>
      </c>
      <c r="K38" s="401" t="s">
        <v>34</v>
      </c>
      <c r="L38" s="401" t="s">
        <v>32</v>
      </c>
      <c r="M38" s="401" t="s">
        <v>33</v>
      </c>
      <c r="N38" s="401" t="s">
        <v>33</v>
      </c>
      <c r="O38" s="402" t="s">
        <v>34</v>
      </c>
      <c r="Q38" s="33"/>
    </row>
    <row r="39" spans="1:19" x14ac:dyDescent="0.25">
      <c r="A39" s="461" t="s">
        <v>20</v>
      </c>
      <c r="B39" s="462"/>
      <c r="C39" s="463"/>
      <c r="D39" s="356">
        <f t="shared" ref="D39:D59" si="7">D10/D$34</f>
        <v>0.12632559268140608</v>
      </c>
      <c r="E39" s="356">
        <f t="shared" ref="E39:E59" si="8">E10/D$34</f>
        <v>0.97431448695090117</v>
      </c>
      <c r="F39" s="356">
        <f t="shared" ref="F39:H54" si="9">F10/F$34</f>
        <v>0.28245800689944223</v>
      </c>
      <c r="G39" s="356">
        <f t="shared" si="9"/>
        <v>0.12704583643302916</v>
      </c>
      <c r="H39" s="356">
        <f t="shared" si="9"/>
        <v>9.5105089451018893E-2</v>
      </c>
      <c r="I39" s="356">
        <f t="shared" ref="I39:I59" si="10">I10/H$34</f>
        <v>0.77953913367760241</v>
      </c>
      <c r="J39" s="356">
        <f t="shared" ref="J39:L54" si="11">J10/J$34</f>
        <v>0.20195528722668787</v>
      </c>
      <c r="K39" s="356">
        <f t="shared" si="11"/>
        <v>0.10331477091016457</v>
      </c>
      <c r="L39" s="356">
        <f t="shared" si="11"/>
        <v>0.10945055542576028</v>
      </c>
      <c r="M39" s="356">
        <f t="shared" ref="M39:M59" si="12">M10/L$34</f>
        <v>0.86903619214848504</v>
      </c>
      <c r="N39" s="356">
        <f t="shared" ref="N39:O54" si="13">N10/N$34</f>
        <v>0.20559374936249208</v>
      </c>
      <c r="O39" s="409">
        <f t="shared" si="13"/>
        <v>0.11377654998489045</v>
      </c>
    </row>
    <row r="40" spans="1:19" x14ac:dyDescent="0.25">
      <c r="A40" s="317">
        <v>100</v>
      </c>
      <c r="B40" s="318" t="s">
        <v>21</v>
      </c>
      <c r="C40" s="319">
        <f>A40+99</f>
        <v>199</v>
      </c>
      <c r="D40" s="341">
        <f t="shared" si="7"/>
        <v>6.6314485157919129E-2</v>
      </c>
      <c r="E40" s="341">
        <f t="shared" si="8"/>
        <v>5.6607430027756853E-3</v>
      </c>
      <c r="F40" s="341">
        <f t="shared" si="9"/>
        <v>0.2507979495115582</v>
      </c>
      <c r="G40" s="341">
        <f t="shared" si="9"/>
        <v>6.716551319808596E-2</v>
      </c>
      <c r="H40" s="341">
        <f t="shared" si="9"/>
        <v>9.4782083173290899E-2</v>
      </c>
      <c r="I40" s="341">
        <f t="shared" si="10"/>
        <v>2.5502507839538915E-2</v>
      </c>
      <c r="J40" s="341">
        <f t="shared" si="11"/>
        <v>0.17793083240111773</v>
      </c>
      <c r="K40" s="341">
        <f t="shared" si="11"/>
        <v>0.10117069787964839</v>
      </c>
      <c r="L40" s="341">
        <f t="shared" si="11"/>
        <v>8.1701545819407043E-2</v>
      </c>
      <c r="M40" s="341">
        <f t="shared" si="12"/>
        <v>1.6385442677451293E-2</v>
      </c>
      <c r="N40" s="341">
        <f t="shared" si="13"/>
        <v>0.18122419003709933</v>
      </c>
      <c r="O40" s="342">
        <f t="shared" si="13"/>
        <v>8.6179599852844943E-2</v>
      </c>
    </row>
    <row r="41" spans="1:19" x14ac:dyDescent="0.25">
      <c r="A41" s="317">
        <f>A40+100</f>
        <v>200</v>
      </c>
      <c r="B41" s="318" t="s">
        <v>21</v>
      </c>
      <c r="C41" s="319">
        <f>C40+100</f>
        <v>299</v>
      </c>
      <c r="D41" s="356">
        <f t="shared" si="7"/>
        <v>4.1036576683374772E-2</v>
      </c>
      <c r="E41" s="356">
        <f t="shared" si="8"/>
        <v>5.8748549365501028E-3</v>
      </c>
      <c r="F41" s="356">
        <f t="shared" si="9"/>
        <v>0.13824676790147339</v>
      </c>
      <c r="G41" s="356">
        <f t="shared" si="9"/>
        <v>4.1485010361734131E-2</v>
      </c>
      <c r="H41" s="356">
        <f t="shared" si="9"/>
        <v>9.1912496926169124E-2</v>
      </c>
      <c r="I41" s="356">
        <f t="shared" si="10"/>
        <v>2.7333342478615283E-2</v>
      </c>
      <c r="J41" s="356">
        <f t="shared" si="11"/>
        <v>0.13335846372905566</v>
      </c>
      <c r="K41" s="356">
        <f t="shared" si="11"/>
        <v>9.5096938249641397E-2</v>
      </c>
      <c r="L41" s="356">
        <f t="shared" si="11"/>
        <v>6.8535590494170781E-2</v>
      </c>
      <c r="M41" s="356">
        <f t="shared" si="12"/>
        <v>1.7473411630207544E-2</v>
      </c>
      <c r="N41" s="356">
        <f t="shared" si="13"/>
        <v>0.13357939924169346</v>
      </c>
      <c r="O41" s="357">
        <f t="shared" si="13"/>
        <v>7.1462258011915733E-2</v>
      </c>
      <c r="P41" s="33"/>
    </row>
    <row r="42" spans="1:19" x14ac:dyDescent="0.25">
      <c r="A42" s="317">
        <f t="shared" ref="A42:A58" si="14">A41+100</f>
        <v>300</v>
      </c>
      <c r="B42" s="318" t="s">
        <v>21</v>
      </c>
      <c r="C42" s="319">
        <f t="shared" ref="C42:C54" si="15">C41+100</f>
        <v>399</v>
      </c>
      <c r="D42" s="341">
        <f t="shared" si="7"/>
        <v>3.1836636628739617E-2</v>
      </c>
      <c r="E42" s="341">
        <f t="shared" si="8"/>
        <v>1.1042826719794716E-2</v>
      </c>
      <c r="F42" s="341">
        <f t="shared" si="9"/>
        <v>0.23967501692620177</v>
      </c>
      <c r="G42" s="341">
        <f t="shared" si="9"/>
        <v>3.2795401632832018E-2</v>
      </c>
      <c r="H42" s="341">
        <f t="shared" si="9"/>
        <v>7.6630984824928819E-2</v>
      </c>
      <c r="I42" s="341">
        <f t="shared" si="10"/>
        <v>4.5181122309000787E-2</v>
      </c>
      <c r="J42" s="341">
        <f t="shared" si="11"/>
        <v>0.23926171577522437</v>
      </c>
      <c r="K42" s="341">
        <f t="shared" si="11"/>
        <v>8.9126483423565758E-2</v>
      </c>
      <c r="L42" s="341">
        <f t="shared" si="11"/>
        <v>5.6048491545842065E-2</v>
      </c>
      <c r="M42" s="341">
        <f t="shared" si="12"/>
        <v>2.9494963947082981E-2</v>
      </c>
      <c r="N42" s="341">
        <f t="shared" si="13"/>
        <v>0.23928039564833462</v>
      </c>
      <c r="O42" s="342">
        <f t="shared" si="13"/>
        <v>6.4293071195734519E-2</v>
      </c>
      <c r="P42" s="33"/>
    </row>
    <row r="43" spans="1:19" x14ac:dyDescent="0.25">
      <c r="A43" s="317">
        <f t="shared" si="14"/>
        <v>400</v>
      </c>
      <c r="B43" s="318" t="s">
        <v>21</v>
      </c>
      <c r="C43" s="319">
        <f t="shared" si="15"/>
        <v>499</v>
      </c>
      <c r="D43" s="356">
        <f t="shared" si="7"/>
        <v>2.6414808477398192E-2</v>
      </c>
      <c r="E43" s="356">
        <f t="shared" si="8"/>
        <v>1.7708685548460494E-3</v>
      </c>
      <c r="F43" s="356">
        <f t="shared" si="9"/>
        <v>4.4104845729761095E-2</v>
      </c>
      <c r="G43" s="356">
        <f t="shared" si="9"/>
        <v>2.6496413177234585E-2</v>
      </c>
      <c r="H43" s="356">
        <f t="shared" si="9"/>
        <v>6.4095089593278823E-2</v>
      </c>
      <c r="I43" s="356">
        <f t="shared" si="10"/>
        <v>3.2013313498232929E-2</v>
      </c>
      <c r="J43" s="356">
        <f t="shared" si="11"/>
        <v>7.4257267084726575E-2</v>
      </c>
      <c r="K43" s="356">
        <f t="shared" si="11"/>
        <v>6.4875885903185923E-2</v>
      </c>
      <c r="L43" s="356">
        <f t="shared" si="11"/>
        <v>4.6781429186279276E-2</v>
      </c>
      <c r="M43" s="356">
        <f t="shared" si="12"/>
        <v>1.8117254176995459E-2</v>
      </c>
      <c r="N43" s="356">
        <f t="shared" si="13"/>
        <v>7.2894475320065391E-2</v>
      </c>
      <c r="O43" s="357">
        <f t="shared" si="13"/>
        <v>4.7956394265673365E-2</v>
      </c>
    </row>
    <row r="44" spans="1:19" x14ac:dyDescent="0.25">
      <c r="A44" s="317">
        <f t="shared" si="14"/>
        <v>500</v>
      </c>
      <c r="B44" s="318" t="s">
        <v>21</v>
      </c>
      <c r="C44" s="319">
        <f t="shared" si="15"/>
        <v>599</v>
      </c>
      <c r="D44" s="341">
        <f t="shared" si="7"/>
        <v>2.4955918790466297E-2</v>
      </c>
      <c r="E44" s="341">
        <f t="shared" si="8"/>
        <v>7.3766267763035313E-4</v>
      </c>
      <c r="F44" s="341">
        <f t="shared" si="9"/>
        <v>2.1858980559048263E-2</v>
      </c>
      <c r="G44" s="341">
        <f t="shared" si="9"/>
        <v>2.4941632516719024E-2</v>
      </c>
      <c r="H44" s="341">
        <f t="shared" si="9"/>
        <v>5.8407867381218032E-2</v>
      </c>
      <c r="I44" s="341">
        <f t="shared" si="10"/>
        <v>3.2912853592165135E-2</v>
      </c>
      <c r="J44" s="341">
        <f t="shared" si="11"/>
        <v>6.5391934974337998E-2</v>
      </c>
      <c r="K44" s="341">
        <f t="shared" si="11"/>
        <v>5.8944478182342011E-2</v>
      </c>
      <c r="L44" s="341">
        <f t="shared" si="11"/>
        <v>4.3037077655114185E-2</v>
      </c>
      <c r="M44" s="341">
        <f t="shared" si="12"/>
        <v>1.8128719489995417E-2</v>
      </c>
      <c r="N44" s="341">
        <f t="shared" si="13"/>
        <v>6.3424386462392138E-2</v>
      </c>
      <c r="O44" s="342">
        <f t="shared" si="13"/>
        <v>4.3954411304687226E-2</v>
      </c>
    </row>
    <row r="45" spans="1:19" x14ac:dyDescent="0.25">
      <c r="A45" s="317">
        <f t="shared" si="14"/>
        <v>600</v>
      </c>
      <c r="B45" s="318" t="s">
        <v>21</v>
      </c>
      <c r="C45" s="319">
        <f t="shared" si="15"/>
        <v>699</v>
      </c>
      <c r="D45" s="410">
        <f t="shared" si="7"/>
        <v>3.2460146119068049E-2</v>
      </c>
      <c r="E45" s="356">
        <f t="shared" si="8"/>
        <v>3.7279084073075375E-4</v>
      </c>
      <c r="F45" s="356">
        <f t="shared" si="9"/>
        <v>1.260599026340394E-2</v>
      </c>
      <c r="G45" s="356">
        <f t="shared" si="9"/>
        <v>3.2368558271852518E-2</v>
      </c>
      <c r="H45" s="410">
        <f t="shared" si="9"/>
        <v>7.1368129098864558E-2</v>
      </c>
      <c r="I45" s="356">
        <f t="shared" si="10"/>
        <v>3.4042422930676733E-2</v>
      </c>
      <c r="J45" s="356">
        <f t="shared" si="11"/>
        <v>5.8969948828613242E-2</v>
      </c>
      <c r="K45" s="356">
        <f t="shared" si="11"/>
        <v>7.0415532727395744E-2</v>
      </c>
      <c r="L45" s="356">
        <f t="shared" si="11"/>
        <v>5.3490353655474762E-2</v>
      </c>
      <c r="M45" s="356">
        <f t="shared" si="12"/>
        <v>1.8571610113724234E-2</v>
      </c>
      <c r="N45" s="356">
        <f t="shared" si="13"/>
        <v>5.6874448100299298E-2</v>
      </c>
      <c r="O45" s="357">
        <f t="shared" si="13"/>
        <v>5.3642622095459468E-2</v>
      </c>
      <c r="P45" s="33"/>
      <c r="Q45" s="33"/>
      <c r="R45" s="33"/>
      <c r="S45" s="33"/>
    </row>
    <row r="46" spans="1:19" x14ac:dyDescent="0.25">
      <c r="A46" s="317">
        <f t="shared" si="14"/>
        <v>700</v>
      </c>
      <c r="B46" s="318" t="s">
        <v>21</v>
      </c>
      <c r="C46" s="319">
        <f t="shared" si="15"/>
        <v>799</v>
      </c>
      <c r="D46" s="341">
        <f t="shared" si="7"/>
        <v>4.0083756165803619E-2</v>
      </c>
      <c r="E46" s="341">
        <f t="shared" si="8"/>
        <v>1.6286253162185233E-4</v>
      </c>
      <c r="F46" s="341">
        <f t="shared" si="9"/>
        <v>6.5447980139923265E-3</v>
      </c>
      <c r="G46" s="341">
        <f t="shared" si="9"/>
        <v>3.9929039893940581E-2</v>
      </c>
      <c r="H46" s="341">
        <f t="shared" si="9"/>
        <v>0.10897022601040124</v>
      </c>
      <c r="I46" s="341">
        <f t="shared" si="10"/>
        <v>1.8449463171949593E-2</v>
      </c>
      <c r="J46" s="341">
        <f t="shared" si="11"/>
        <v>3.4596008540264844E-2</v>
      </c>
      <c r="K46" s="341">
        <f t="shared" si="11"/>
        <v>0.10325578984730706</v>
      </c>
      <c r="L46" s="341">
        <f t="shared" si="11"/>
        <v>7.7317676979292344E-2</v>
      </c>
      <c r="M46" s="341">
        <f t="shared" si="12"/>
        <v>1.0046978261835206E-2</v>
      </c>
      <c r="N46" s="341">
        <f t="shared" si="13"/>
        <v>3.3328184698061682E-2</v>
      </c>
      <c r="O46" s="342">
        <f t="shared" si="13"/>
        <v>7.5338355339606325E-2</v>
      </c>
      <c r="P46" s="33"/>
    </row>
    <row r="47" spans="1:19" x14ac:dyDescent="0.25">
      <c r="A47" s="317">
        <f t="shared" si="14"/>
        <v>800</v>
      </c>
      <c r="B47" s="318" t="s">
        <v>21</v>
      </c>
      <c r="C47" s="319">
        <f t="shared" si="15"/>
        <v>899</v>
      </c>
      <c r="D47" s="356">
        <f t="shared" si="7"/>
        <v>4.8623729429453706E-2</v>
      </c>
      <c r="E47" s="356">
        <f t="shared" si="8"/>
        <v>4.2882152821533592E-5</v>
      </c>
      <c r="F47" s="356">
        <f t="shared" si="9"/>
        <v>2.9661153560950446E-3</v>
      </c>
      <c r="G47" s="356">
        <f t="shared" si="9"/>
        <v>4.8413109415569637E-2</v>
      </c>
      <c r="H47" s="356">
        <f t="shared" si="9"/>
        <v>7.7962258437538734E-2</v>
      </c>
      <c r="I47" s="356">
        <f t="shared" si="10"/>
        <v>3.476350300879776E-3</v>
      </c>
      <c r="J47" s="356">
        <f t="shared" si="11"/>
        <v>1.0524243455541328E-2</v>
      </c>
      <c r="K47" s="356">
        <f t="shared" si="11"/>
        <v>7.2780755428984045E-2</v>
      </c>
      <c r="L47" s="356">
        <f t="shared" si="11"/>
        <v>6.4481538202869171E-2</v>
      </c>
      <c r="M47" s="356">
        <f t="shared" si="12"/>
        <v>1.898710756447711E-3</v>
      </c>
      <c r="N47" s="356">
        <f t="shared" si="13"/>
        <v>1.0182640550457112E-2</v>
      </c>
      <c r="O47" s="357">
        <f t="shared" si="13"/>
        <v>6.2038341485630123E-2</v>
      </c>
    </row>
    <row r="48" spans="1:19" x14ac:dyDescent="0.25">
      <c r="A48" s="317">
        <f t="shared" si="14"/>
        <v>900</v>
      </c>
      <c r="B48" s="318" t="s">
        <v>21</v>
      </c>
      <c r="C48" s="319">
        <f t="shared" si="15"/>
        <v>999</v>
      </c>
      <c r="D48" s="341">
        <f t="shared" si="7"/>
        <v>5.4505756294001832E-2</v>
      </c>
      <c r="E48" s="341">
        <f t="shared" si="8"/>
        <v>1.329794982967418E-5</v>
      </c>
      <c r="F48" s="341">
        <f t="shared" si="9"/>
        <v>5.480865331914756E-4</v>
      </c>
      <c r="G48" s="341">
        <f t="shared" si="9"/>
        <v>5.4256847861425525E-2</v>
      </c>
      <c r="H48" s="341">
        <f t="shared" si="9"/>
        <v>4.8890804317385995E-2</v>
      </c>
      <c r="I48" s="341">
        <f t="shared" si="10"/>
        <v>8.6816669613479734E-4</v>
      </c>
      <c r="J48" s="341">
        <f t="shared" si="11"/>
        <v>2.6264824517091977E-3</v>
      </c>
      <c r="K48" s="341">
        <f t="shared" si="11"/>
        <v>4.5336151604079708E-2</v>
      </c>
      <c r="L48" s="341">
        <f t="shared" si="11"/>
        <v>5.147081085782991E-2</v>
      </c>
      <c r="M48" s="341">
        <f t="shared" si="12"/>
        <v>4.7536423480054786E-4</v>
      </c>
      <c r="N48" s="341">
        <f t="shared" si="13"/>
        <v>2.5325456892808327E-3</v>
      </c>
      <c r="O48" s="342">
        <f t="shared" si="13"/>
        <v>4.9268817558213419E-2</v>
      </c>
      <c r="Q48" s="33"/>
    </row>
    <row r="49" spans="1:31" x14ac:dyDescent="0.25">
      <c r="A49" s="317">
        <f t="shared" si="14"/>
        <v>1000</v>
      </c>
      <c r="B49" s="318" t="s">
        <v>21</v>
      </c>
      <c r="C49" s="319">
        <f t="shared" si="15"/>
        <v>1099</v>
      </c>
      <c r="D49" s="356">
        <f t="shared" si="7"/>
        <v>6.4797622386336517E-2</v>
      </c>
      <c r="E49" s="356">
        <f t="shared" si="8"/>
        <v>5.5283611651454456E-6</v>
      </c>
      <c r="F49" s="356">
        <f t="shared" si="9"/>
        <v>1.9344230583228552E-4</v>
      </c>
      <c r="G49" s="356">
        <f t="shared" si="9"/>
        <v>6.4499601265835968E-2</v>
      </c>
      <c r="H49" s="356">
        <f t="shared" si="9"/>
        <v>4.1885010273200053E-2</v>
      </c>
      <c r="I49" s="356">
        <f t="shared" si="10"/>
        <v>3.4929896333148398E-4</v>
      </c>
      <c r="J49" s="356">
        <f t="shared" si="11"/>
        <v>6.6386976553951241E-4</v>
      </c>
      <c r="K49" s="356">
        <f t="shared" si="11"/>
        <v>3.8717843155165577E-2</v>
      </c>
      <c r="L49" s="356">
        <f t="shared" si="11"/>
        <v>5.2413094815460984E-2</v>
      </c>
      <c r="M49" s="356">
        <f t="shared" si="12"/>
        <v>1.913402834184181E-4</v>
      </c>
      <c r="N49" s="356">
        <f t="shared" si="13"/>
        <v>6.4260796833880737E-4</v>
      </c>
      <c r="O49" s="357">
        <f t="shared" si="13"/>
        <v>5.0083664772066029E-2</v>
      </c>
      <c r="P49" s="33"/>
      <c r="Q49" s="33"/>
    </row>
    <row r="50" spans="1:31" x14ac:dyDescent="0.25">
      <c r="A50" s="317">
        <f t="shared" si="14"/>
        <v>1100</v>
      </c>
      <c r="B50" s="318" t="s">
        <v>21</v>
      </c>
      <c r="C50" s="319">
        <f t="shared" si="15"/>
        <v>1199</v>
      </c>
      <c r="D50" s="341">
        <f t="shared" si="7"/>
        <v>7.3554845302260155E-2</v>
      </c>
      <c r="E50" s="341">
        <f t="shared" si="8"/>
        <v>5.9766066650221033E-7</v>
      </c>
      <c r="F50" s="341">
        <f t="shared" si="9"/>
        <v>0</v>
      </c>
      <c r="G50" s="341">
        <f t="shared" si="9"/>
        <v>7.3215534480763636E-2</v>
      </c>
      <c r="H50" s="341">
        <f t="shared" si="9"/>
        <v>3.776252039905946E-2</v>
      </c>
      <c r="I50" s="341">
        <f t="shared" si="10"/>
        <v>1.6182068337611293E-4</v>
      </c>
      <c r="J50" s="341">
        <f t="shared" si="11"/>
        <v>1.9687172357378646E-4</v>
      </c>
      <c r="K50" s="341">
        <f t="shared" si="11"/>
        <v>3.4876217744951109E-2</v>
      </c>
      <c r="L50" s="341">
        <f t="shared" si="11"/>
        <v>5.4208686409477957E-2</v>
      </c>
      <c r="M50" s="341">
        <f t="shared" si="12"/>
        <v>8.7740539005647038E-5</v>
      </c>
      <c r="N50" s="341">
        <f t="shared" si="13"/>
        <v>1.8797375944604571E-4</v>
      </c>
      <c r="O50" s="342">
        <f t="shared" si="13"/>
        <v>5.1778006717703239E-2</v>
      </c>
      <c r="P50" s="33"/>
    </row>
    <row r="51" spans="1:31" x14ac:dyDescent="0.25">
      <c r="A51" s="317">
        <f t="shared" si="14"/>
        <v>1200</v>
      </c>
      <c r="B51" s="318" t="s">
        <v>21</v>
      </c>
      <c r="C51" s="319">
        <f t="shared" si="15"/>
        <v>1299</v>
      </c>
      <c r="D51" s="356">
        <f t="shared" si="7"/>
        <v>8.60585041061529E-2</v>
      </c>
      <c r="E51" s="356">
        <f t="shared" si="8"/>
        <v>4.482454998766578E-7</v>
      </c>
      <c r="F51" s="356">
        <f t="shared" si="9"/>
        <v>0</v>
      </c>
      <c r="G51" s="356">
        <f t="shared" si="9"/>
        <v>8.5661513512195073E-2</v>
      </c>
      <c r="H51" s="356">
        <f t="shared" si="9"/>
        <v>3.7631311006651666E-2</v>
      </c>
      <c r="I51" s="356">
        <f t="shared" si="10"/>
        <v>9.2341944124359573E-5</v>
      </c>
      <c r="J51" s="356">
        <f t="shared" si="11"/>
        <v>1.3124781571585763E-4</v>
      </c>
      <c r="K51" s="356">
        <f t="shared" si="11"/>
        <v>3.4750047519037222E-2</v>
      </c>
      <c r="L51" s="356">
        <f t="shared" si="11"/>
        <v>5.9883055180491834E-2</v>
      </c>
      <c r="M51" s="356">
        <f t="shared" si="12"/>
        <v>5.0117835269266311E-5</v>
      </c>
      <c r="N51" s="356">
        <f t="shared" si="13"/>
        <v>1.2531583963069714E-4</v>
      </c>
      <c r="O51" s="357">
        <f t="shared" si="13"/>
        <v>5.7194236090244002E-2</v>
      </c>
    </row>
    <row r="52" spans="1:31" x14ac:dyDescent="0.25">
      <c r="A52" s="317">
        <f t="shared" si="14"/>
        <v>1300</v>
      </c>
      <c r="B52" s="318" t="s">
        <v>21</v>
      </c>
      <c r="C52" s="319">
        <f t="shared" si="15"/>
        <v>1399</v>
      </c>
      <c r="D52" s="341">
        <f t="shared" si="7"/>
        <v>9.0958126250138022E-2</v>
      </c>
      <c r="E52" s="341">
        <f t="shared" si="8"/>
        <v>0</v>
      </c>
      <c r="F52" s="341">
        <f t="shared" si="9"/>
        <v>0</v>
      </c>
      <c r="G52" s="341">
        <f t="shared" si="9"/>
        <v>9.0538533544682762E-2</v>
      </c>
      <c r="H52" s="341">
        <f t="shared" si="9"/>
        <v>3.3599003773953015E-2</v>
      </c>
      <c r="I52" s="341">
        <f t="shared" si="10"/>
        <v>4.6869569988842754E-5</v>
      </c>
      <c r="J52" s="341">
        <f t="shared" si="11"/>
        <v>5.6467083505659683E-5</v>
      </c>
      <c r="K52" s="341">
        <f t="shared" si="11"/>
        <v>3.1021811150141278E-2</v>
      </c>
      <c r="L52" s="341">
        <f t="shared" si="11"/>
        <v>5.9954867859521491E-2</v>
      </c>
      <c r="M52" s="341">
        <f t="shared" si="12"/>
        <v>2.533353591008119E-5</v>
      </c>
      <c r="N52" s="341">
        <f t="shared" si="13"/>
        <v>5.3914954259718532E-5</v>
      </c>
      <c r="O52" s="342">
        <f t="shared" si="13"/>
        <v>5.7259604827950075E-2</v>
      </c>
      <c r="Q52" s="33"/>
    </row>
    <row r="53" spans="1:31" x14ac:dyDescent="0.25">
      <c r="A53" s="317">
        <f t="shared" si="14"/>
        <v>1400</v>
      </c>
      <c r="B53" s="318" t="s">
        <v>21</v>
      </c>
      <c r="C53" s="319">
        <f t="shared" si="15"/>
        <v>1499</v>
      </c>
      <c r="D53" s="356">
        <f t="shared" si="7"/>
        <v>7.2307676906436677E-2</v>
      </c>
      <c r="E53" s="356">
        <f t="shared" si="8"/>
        <v>1.4941516662555258E-7</v>
      </c>
      <c r="F53" s="356">
        <f t="shared" si="9"/>
        <v>0</v>
      </c>
      <c r="G53" s="356">
        <f t="shared" si="9"/>
        <v>7.1974119312089122E-2</v>
      </c>
      <c r="H53" s="356">
        <f t="shared" si="9"/>
        <v>2.4232964880085032E-2</v>
      </c>
      <c r="I53" s="356">
        <f t="shared" si="10"/>
        <v>1.7655474873845917E-5</v>
      </c>
      <c r="J53" s="356">
        <f t="shared" si="11"/>
        <v>3.8153434801121403E-5</v>
      </c>
      <c r="K53" s="356">
        <f t="shared" si="11"/>
        <v>2.2373991297772171E-2</v>
      </c>
      <c r="L53" s="356">
        <f t="shared" si="11"/>
        <v>4.6322748011712198E-2</v>
      </c>
      <c r="M53" s="356">
        <f t="shared" si="12"/>
        <v>9.6116396406812095E-6</v>
      </c>
      <c r="N53" s="356">
        <f t="shared" si="13"/>
        <v>3.6429023148458471E-5</v>
      </c>
      <c r="O53" s="357">
        <f t="shared" si="13"/>
        <v>4.4240079900660499E-2</v>
      </c>
      <c r="P53" s="33"/>
      <c r="Q53" s="33"/>
    </row>
    <row r="54" spans="1:31" x14ac:dyDescent="0.25">
      <c r="A54" s="317">
        <f t="shared" si="14"/>
        <v>1500</v>
      </c>
      <c r="B54" s="318" t="s">
        <v>22</v>
      </c>
      <c r="C54" s="319">
        <f t="shared" si="15"/>
        <v>1599</v>
      </c>
      <c r="D54" s="341">
        <f t="shared" si="7"/>
        <v>5.3818894773024165E-2</v>
      </c>
      <c r="E54" s="341">
        <f t="shared" si="8"/>
        <v>0</v>
      </c>
      <c r="F54" s="341">
        <f t="shared" si="9"/>
        <v>0</v>
      </c>
      <c r="G54" s="341">
        <f t="shared" si="9"/>
        <v>5.3570626513843853E-2</v>
      </c>
      <c r="H54" s="341">
        <f t="shared" si="9"/>
        <v>1.6870631857691283E-2</v>
      </c>
      <c r="I54" s="341">
        <f t="shared" si="10"/>
        <v>7.1129970714774915E-6</v>
      </c>
      <c r="J54" s="341">
        <f t="shared" si="11"/>
        <v>2.1365923488627989E-5</v>
      </c>
      <c r="K54" s="341">
        <f t="shared" si="11"/>
        <v>1.5576042713077297E-2</v>
      </c>
      <c r="L54" s="341">
        <f t="shared" si="11"/>
        <v>3.3847938231209775E-2</v>
      </c>
      <c r="M54" s="341">
        <f t="shared" si="12"/>
        <v>3.8446558562724843E-6</v>
      </c>
      <c r="N54" s="341">
        <f t="shared" si="13"/>
        <v>2.0400252963136743E-5</v>
      </c>
      <c r="O54" s="342">
        <f t="shared" si="13"/>
        <v>3.23258570598794E-2</v>
      </c>
      <c r="P54" s="33"/>
    </row>
    <row r="55" spans="1:31" x14ac:dyDescent="0.25">
      <c r="A55" s="317">
        <f t="shared" si="14"/>
        <v>1600</v>
      </c>
      <c r="B55" s="318" t="s">
        <v>22</v>
      </c>
      <c r="C55" s="319">
        <v>1699</v>
      </c>
      <c r="D55" s="356">
        <f t="shared" si="7"/>
        <v>3.4961057178046547E-2</v>
      </c>
      <c r="E55" s="356">
        <f t="shared" si="8"/>
        <v>0</v>
      </c>
      <c r="F55" s="356">
        <f t="shared" ref="F55:H59" si="16">F26/F$34</f>
        <v>0</v>
      </c>
      <c r="G55" s="356">
        <f t="shared" si="16"/>
        <v>3.4799780718518664E-2</v>
      </c>
      <c r="H55" s="356">
        <f t="shared" si="16"/>
        <v>1.0190130411720594E-2</v>
      </c>
      <c r="I55" s="356">
        <f t="shared" si="10"/>
        <v>3.8105341454343702E-6</v>
      </c>
      <c r="J55" s="356">
        <f t="shared" ref="J55:L59" si="17">J26/J$34</f>
        <v>4.5784121761345683E-6</v>
      </c>
      <c r="K55" s="356">
        <f t="shared" si="17"/>
        <v>9.4075381550606275E-3</v>
      </c>
      <c r="L55" s="356">
        <f t="shared" si="17"/>
        <v>2.157208939126946E-2</v>
      </c>
      <c r="M55" s="356">
        <f t="shared" si="12"/>
        <v>2.0596370658602592E-6</v>
      </c>
      <c r="N55" s="356">
        <f t="shared" ref="N55:O59" si="18">N26/N$34</f>
        <v>4.371482777815016E-6</v>
      </c>
      <c r="O55" s="357">
        <f t="shared" si="18"/>
        <v>2.0601642846853768E-2</v>
      </c>
    </row>
    <row r="56" spans="1:31" x14ac:dyDescent="0.25">
      <c r="A56" s="317">
        <v>1700</v>
      </c>
      <c r="B56" s="318" t="s">
        <v>22</v>
      </c>
      <c r="C56" s="319">
        <v>1799</v>
      </c>
      <c r="D56" s="341">
        <f t="shared" si="7"/>
        <v>1.5579967669546245E-2</v>
      </c>
      <c r="E56" s="341">
        <f t="shared" si="8"/>
        <v>0</v>
      </c>
      <c r="F56" s="341">
        <f t="shared" si="16"/>
        <v>0</v>
      </c>
      <c r="G56" s="341">
        <f t="shared" si="16"/>
        <v>1.5508096787252642E-2</v>
      </c>
      <c r="H56" s="341">
        <f t="shared" si="16"/>
        <v>4.3612833472544844E-3</v>
      </c>
      <c r="I56" s="341">
        <f t="shared" si="10"/>
        <v>1.6512314630215604E-6</v>
      </c>
      <c r="J56" s="341">
        <f t="shared" si="17"/>
        <v>6.1045495681794253E-6</v>
      </c>
      <c r="K56" s="341">
        <f t="shared" si="17"/>
        <v>4.0266594404115962E-3</v>
      </c>
      <c r="L56" s="341">
        <f t="shared" si="17"/>
        <v>9.5161411353941565E-3</v>
      </c>
      <c r="M56" s="341">
        <f t="shared" si="12"/>
        <v>8.9250939520611236E-7</v>
      </c>
      <c r="N56" s="341">
        <f t="shared" si="18"/>
        <v>5.8286437037533547E-6</v>
      </c>
      <c r="O56" s="342">
        <f t="shared" si="18"/>
        <v>9.0882215041641588E-3</v>
      </c>
    </row>
    <row r="57" spans="1:31" x14ac:dyDescent="0.25">
      <c r="A57" s="317">
        <f t="shared" si="14"/>
        <v>1800</v>
      </c>
      <c r="B57" s="318" t="s">
        <v>22</v>
      </c>
      <c r="C57" s="319">
        <v>1899</v>
      </c>
      <c r="D57" s="356">
        <f t="shared" si="7"/>
        <v>7.8315959586783383E-3</v>
      </c>
      <c r="E57" s="356">
        <f t="shared" si="8"/>
        <v>0</v>
      </c>
      <c r="F57" s="356">
        <f t="shared" si="16"/>
        <v>0</v>
      </c>
      <c r="G57" s="356">
        <f t="shared" si="16"/>
        <v>7.7954685594914053E-3</v>
      </c>
      <c r="H57" s="356">
        <f t="shared" si="16"/>
        <v>2.4278183218610851E-3</v>
      </c>
      <c r="I57" s="356">
        <f t="shared" si="10"/>
        <v>5.0807121939124944E-7</v>
      </c>
      <c r="J57" s="356">
        <f t="shared" si="17"/>
        <v>7.6306869602242805E-6</v>
      </c>
      <c r="K57" s="356">
        <f t="shared" si="17"/>
        <v>2.2418666814568813E-3</v>
      </c>
      <c r="L57" s="356">
        <f t="shared" si="17"/>
        <v>4.9107926561306157E-3</v>
      </c>
      <c r="M57" s="356">
        <f t="shared" si="12"/>
        <v>2.7461827544803458E-7</v>
      </c>
      <c r="N57" s="356">
        <f t="shared" si="18"/>
        <v>7.2858046296916942E-6</v>
      </c>
      <c r="O57" s="357">
        <f t="shared" si="18"/>
        <v>4.6901577563351129E-3</v>
      </c>
      <c r="P57" s="33"/>
    </row>
    <row r="58" spans="1:31" x14ac:dyDescent="0.25">
      <c r="A58" s="317">
        <f t="shared" si="14"/>
        <v>1900</v>
      </c>
      <c r="B58" s="318" t="s">
        <v>22</v>
      </c>
      <c r="C58" s="319">
        <v>1999</v>
      </c>
      <c r="D58" s="341">
        <f t="shared" si="7"/>
        <v>3.1052954079788596E-3</v>
      </c>
      <c r="E58" s="341">
        <f t="shared" si="8"/>
        <v>0</v>
      </c>
      <c r="F58" s="341">
        <f t="shared" si="16"/>
        <v>0</v>
      </c>
      <c r="G58" s="341">
        <f t="shared" si="16"/>
        <v>3.0909705823125035E-3</v>
      </c>
      <c r="H58" s="341">
        <f t="shared" si="16"/>
        <v>1.2362642945837575E-3</v>
      </c>
      <c r="I58" s="341">
        <f t="shared" si="10"/>
        <v>0</v>
      </c>
      <c r="J58" s="341">
        <f t="shared" si="17"/>
        <v>0</v>
      </c>
      <c r="K58" s="341">
        <f t="shared" si="17"/>
        <v>1.1412777033641837E-3</v>
      </c>
      <c r="L58" s="341">
        <f t="shared" si="17"/>
        <v>2.0950628233930555E-3</v>
      </c>
      <c r="M58" s="341">
        <f t="shared" si="12"/>
        <v>0</v>
      </c>
      <c r="N58" s="341">
        <f t="shared" si="18"/>
        <v>0</v>
      </c>
      <c r="O58" s="342">
        <f t="shared" si="18"/>
        <v>2.0007947841910461E-3</v>
      </c>
      <c r="P58" s="33"/>
    </row>
    <row r="59" spans="1:31" x14ac:dyDescent="0.25">
      <c r="A59" s="317">
        <v>2000</v>
      </c>
      <c r="B59" s="318" t="s">
        <v>23</v>
      </c>
      <c r="C59" s="320" t="s">
        <v>24</v>
      </c>
      <c r="D59" s="356">
        <f t="shared" si="7"/>
        <v>4.4690076337702781E-3</v>
      </c>
      <c r="E59" s="356">
        <f t="shared" si="8"/>
        <v>0</v>
      </c>
      <c r="F59" s="356">
        <f t="shared" si="16"/>
        <v>0</v>
      </c>
      <c r="G59" s="356">
        <f t="shared" si="16"/>
        <v>4.4483919605912033E-3</v>
      </c>
      <c r="H59" s="356">
        <f t="shared" si="16"/>
        <v>1.6780322198444489E-3</v>
      </c>
      <c r="I59" s="356">
        <f t="shared" si="10"/>
        <v>2.5403560969562472E-7</v>
      </c>
      <c r="J59" s="356">
        <f t="shared" si="17"/>
        <v>1.5261373920448563E-6</v>
      </c>
      <c r="K59" s="356">
        <f t="shared" si="17"/>
        <v>1.5492202832474667E-3</v>
      </c>
      <c r="L59" s="356">
        <f t="shared" si="17"/>
        <v>2.9604536638986748E-3</v>
      </c>
      <c r="M59" s="356">
        <f t="shared" si="12"/>
        <v>1.3730913772401729E-7</v>
      </c>
      <c r="N59" s="356">
        <f t="shared" si="18"/>
        <v>1.4571609259383387E-6</v>
      </c>
      <c r="O59" s="411">
        <f t="shared" si="18"/>
        <v>2.8273126452970994E-3</v>
      </c>
    </row>
    <row r="60" spans="1:31" s="7" customFormat="1" x14ac:dyDescent="0.25">
      <c r="A60" s="329"/>
      <c r="B60" s="326" t="s">
        <v>28</v>
      </c>
      <c r="C60" s="330"/>
      <c r="D60" s="408">
        <f>SUM(D39:D59)</f>
        <v>1.0000000000000002</v>
      </c>
      <c r="E60" s="408">
        <f>SUM(E39:E59)</f>
        <v>1</v>
      </c>
      <c r="F60" s="408">
        <f t="shared" ref="F60:O60" si="19">SUM(F39:F59)</f>
        <v>1</v>
      </c>
      <c r="G60" s="408">
        <f t="shared" si="19"/>
        <v>1</v>
      </c>
      <c r="H60" s="408">
        <f t="shared" si="19"/>
        <v>1.0000000000000002</v>
      </c>
      <c r="I60" s="408">
        <f t="shared" si="19"/>
        <v>1</v>
      </c>
      <c r="J60" s="408">
        <f t="shared" si="19"/>
        <v>1.0000000000000002</v>
      </c>
      <c r="K60" s="408">
        <f t="shared" si="19"/>
        <v>1</v>
      </c>
      <c r="L60" s="408">
        <f t="shared" si="19"/>
        <v>0.99999999999999989</v>
      </c>
      <c r="M60" s="408">
        <f t="shared" si="19"/>
        <v>1</v>
      </c>
      <c r="N60" s="408">
        <f t="shared" si="19"/>
        <v>1.0000000000000002</v>
      </c>
      <c r="O60" s="408">
        <f t="shared" si="19"/>
        <v>1</v>
      </c>
      <c r="P60" s="1"/>
      <c r="AE60" s="41"/>
    </row>
    <row r="61" spans="1:31" x14ac:dyDescent="0.25">
      <c r="A61" s="450" t="s">
        <v>73</v>
      </c>
      <c r="B61" s="450"/>
      <c r="C61" s="450"/>
      <c r="D61" s="450"/>
      <c r="E61" s="450"/>
      <c r="F61" s="450"/>
      <c r="G61" s="450"/>
      <c r="H61" s="450"/>
      <c r="I61" s="450"/>
    </row>
    <row r="62" spans="1:31" x14ac:dyDescent="0.25">
      <c r="A62" s="450" t="s">
        <v>181</v>
      </c>
      <c r="B62" s="450"/>
      <c r="C62" s="450"/>
      <c r="D62" s="450"/>
      <c r="E62" s="450"/>
      <c r="F62" s="450"/>
      <c r="G62" s="450"/>
      <c r="H62" s="450"/>
      <c r="I62" s="91"/>
    </row>
    <row r="63" spans="1:31" ht="15" customHeight="1" x14ac:dyDescent="0.25">
      <c r="A63" s="451" t="s">
        <v>182</v>
      </c>
      <c r="B63" s="451"/>
      <c r="C63" s="451"/>
      <c r="D63" s="451"/>
      <c r="E63" s="451"/>
      <c r="F63" s="451"/>
      <c r="G63" s="451"/>
      <c r="H63" s="451"/>
      <c r="I63" s="451"/>
      <c r="J63" s="451"/>
      <c r="K63" s="451"/>
      <c r="L63" s="451"/>
      <c r="M63" s="451"/>
      <c r="N63" s="451"/>
      <c r="O63" s="451"/>
    </row>
    <row r="64" spans="1:31" ht="23.25" customHeight="1" x14ac:dyDescent="0.25">
      <c r="A64" s="451"/>
      <c r="B64" s="451"/>
      <c r="C64" s="451"/>
      <c r="D64" s="451"/>
      <c r="E64" s="451"/>
      <c r="F64" s="451"/>
      <c r="G64" s="451"/>
      <c r="H64" s="451"/>
      <c r="I64" s="451"/>
      <c r="J64" s="451"/>
      <c r="K64" s="451"/>
      <c r="L64" s="451"/>
      <c r="M64" s="451"/>
      <c r="N64" s="451"/>
      <c r="O64" s="451"/>
    </row>
    <row r="65" spans="1:15" x14ac:dyDescent="0.25">
      <c r="A65" s="451"/>
      <c r="B65" s="451"/>
      <c r="C65" s="451"/>
      <c r="D65" s="451"/>
      <c r="E65" s="451"/>
      <c r="F65" s="451"/>
      <c r="G65" s="451"/>
      <c r="H65" s="451"/>
      <c r="I65" s="451"/>
      <c r="J65" s="451"/>
      <c r="K65" s="451"/>
      <c r="L65" s="451"/>
      <c r="M65" s="451"/>
      <c r="N65" s="451"/>
      <c r="O65" s="451"/>
    </row>
    <row r="66" spans="1:15" x14ac:dyDescent="0.25">
      <c r="A66" s="451"/>
      <c r="B66" s="451"/>
      <c r="C66" s="451"/>
      <c r="D66" s="451"/>
      <c r="E66" s="451"/>
      <c r="F66" s="451"/>
      <c r="G66" s="451"/>
      <c r="H66" s="451"/>
      <c r="I66" s="451"/>
      <c r="J66" s="451"/>
      <c r="K66" s="451"/>
      <c r="L66" s="451"/>
      <c r="M66" s="451"/>
      <c r="N66" s="451"/>
      <c r="O66" s="451"/>
    </row>
  </sheetData>
  <mergeCells count="31">
    <mergeCell ref="A39:C39"/>
    <mergeCell ref="A10:C10"/>
    <mergeCell ref="D34:E34"/>
    <mergeCell ref="H34:I34"/>
    <mergeCell ref="L34:M34"/>
    <mergeCell ref="A35:C35"/>
    <mergeCell ref="S25:AA26"/>
    <mergeCell ref="A6:B6"/>
    <mergeCell ref="A7:C9"/>
    <mergeCell ref="D7:G7"/>
    <mergeCell ref="D8:E8"/>
    <mergeCell ref="H8:I8"/>
    <mergeCell ref="L8:M8"/>
    <mergeCell ref="H7:K7"/>
    <mergeCell ref="L7:O7"/>
    <mergeCell ref="A63:O64"/>
    <mergeCell ref="A65:O66"/>
    <mergeCell ref="T3:AB3"/>
    <mergeCell ref="S4:AC4"/>
    <mergeCell ref="T2:AB2"/>
    <mergeCell ref="A61:I61"/>
    <mergeCell ref="A62:H62"/>
    <mergeCell ref="A2:O2"/>
    <mergeCell ref="A3:O3"/>
    <mergeCell ref="A4:O4"/>
    <mergeCell ref="A36:C38"/>
    <mergeCell ref="D37:E37"/>
    <mergeCell ref="H37:I37"/>
    <mergeCell ref="L37:M37"/>
    <mergeCell ref="S23:AA23"/>
    <mergeCell ref="S24:Z24"/>
  </mergeCells>
  <pageMargins left="0.7" right="0.7" top="0.75" bottom="0.75" header="0.3" footer="0.3"/>
  <pageSetup paperSize="9" orientation="portrait" verticalDpi="0" r:id="rId1"/>
  <ignoredErrors>
    <ignoredError sqref="E39:E59 I39:I59 M39:M59" formula="1"/>
    <ignoredError sqref="K10" unlockedFormula="1"/>
  </ignoredErrors>
  <drawing r:id="rId2"/>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vt:i4>
      </vt:variant>
    </vt:vector>
  </HeadingPairs>
  <TitlesOfParts>
    <vt:vector size="15" baseType="lpstr">
      <vt:lpstr>Mt global</vt:lpstr>
      <vt:lpstr>Montant global par tranche</vt:lpstr>
      <vt:lpstr>Mt global_évolution</vt:lpstr>
      <vt:lpstr>Mt global_carrière complète</vt:lpstr>
      <vt:lpstr>Revalorisation pensions</vt:lpstr>
      <vt:lpstr>Inflation Insee</vt:lpstr>
      <vt:lpstr>Inflation</vt:lpstr>
      <vt:lpstr>€ 2023</vt:lpstr>
      <vt:lpstr>Mt base</vt:lpstr>
      <vt:lpstr>MICO</vt:lpstr>
      <vt:lpstr>Evolution MICO</vt:lpstr>
      <vt:lpstr>Mt base droits dérivés</vt:lpstr>
      <vt:lpstr>Droits dérivés</vt:lpstr>
      <vt:lpstr>Mt base DP servis avec un DD</vt:lpstr>
      <vt:lpstr>'Montant global par tranche'!Zone_d_impression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Z013107</dc:creator>
  <cp:lastModifiedBy>VAUVRAY Ludwig</cp:lastModifiedBy>
  <cp:lastPrinted>2023-01-17T16:06:31Z</cp:lastPrinted>
  <dcterms:created xsi:type="dcterms:W3CDTF">2022-09-05T08:57:09Z</dcterms:created>
  <dcterms:modified xsi:type="dcterms:W3CDTF">2024-12-12T09:43:07Z</dcterms:modified>
</cp:coreProperties>
</file>